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5400" activeTab="0"/>
  </bookViews>
  <sheets>
    <sheet name="KH XDCB 2010 (80 ty)" sheetId="1" r:id="rId1"/>
  </sheets>
  <definedNames>
    <definedName name="_xlnm.Print_Titles" localSheetId="0">'KH XDCB 2010 (80 ty)'!$6:$8</definedName>
  </definedNames>
  <calcPr fullCalcOnLoad="1"/>
</workbook>
</file>

<file path=xl/sharedStrings.xml><?xml version="1.0" encoding="utf-8"?>
<sst xmlns="http://schemas.openxmlformats.org/spreadsheetml/2006/main" count="308" uniqueCount="174">
  <si>
    <t>Tæng møc ®Çu t­</t>
  </si>
  <si>
    <t>Quy ho¹ch</t>
  </si>
  <si>
    <t>Thùc hiÖn dù ¸n</t>
  </si>
  <si>
    <t>Tæng dù to¸n ®­îc duyÖt</t>
  </si>
  <si>
    <t>I</t>
  </si>
  <si>
    <t>II</t>
  </si>
  <si>
    <t>III</t>
  </si>
  <si>
    <t>A</t>
  </si>
  <si>
    <t>LËp dù ¸n chuÈn bÞ ®Çu t­</t>
  </si>
  <si>
    <t>B</t>
  </si>
  <si>
    <t>Danh môc c«ng tr×nh</t>
  </si>
  <si>
    <t>KÕ ho¹ch vèn n¨m 2009</t>
  </si>
  <si>
    <t>Uíc thùc hiÖn c¶ n¨m 2009</t>
  </si>
  <si>
    <t>Uíc gi¶i ng©n c¶ n¨m 2009</t>
  </si>
  <si>
    <t>Dù kiÕn khèi l­îng nî luü kÕ ®Õn 31/12/09</t>
  </si>
  <si>
    <t>C</t>
  </si>
  <si>
    <t>Uû BAN NH¢N D¢N
TØNH QU¶NG NAM</t>
  </si>
  <si>
    <t>BAN QU¶N Lý
KHU KINH TÕ Më CHU LAI</t>
  </si>
  <si>
    <t>D</t>
  </si>
  <si>
    <t>Gi¶I  to¶ ®Òn bï</t>
  </si>
  <si>
    <t>QH Khu nhµ ë c«ng nh©n</t>
  </si>
  <si>
    <t>KDC phÝa T©y ®­êng An Hµ - Qu¶ng Phó</t>
  </si>
  <si>
    <t>§­êng trôc chÝnh ra C¶ng Tam HiÖp</t>
  </si>
  <si>
    <t>Më réng ®iÓm T§C Tam TiÕn</t>
  </si>
  <si>
    <t>QH m¹ng l­íi KDC (T§C) trong Khu kinh tÕ më Chu Lai</t>
  </si>
  <si>
    <t>Nèi ®­êng An Hµ-Qu¶ng Phó víi ®­êng Nam Qu¶ng Nam</t>
  </si>
  <si>
    <t>V¨n phßng lµm viÖc BQL Khu KTM Chu Lai</t>
  </si>
  <si>
    <t>TæNG Sè</t>
  </si>
  <si>
    <t>§iÓm T§C Tam Hoµ</t>
  </si>
  <si>
    <t>Tæng</t>
  </si>
  <si>
    <t>Danh môc míi</t>
  </si>
  <si>
    <t>N©ng cÊp ®­êng §T 616 (®o¹n Qu¶ng Phó - Kú Trung)</t>
  </si>
  <si>
    <t>QH tæng thÓ nghÜa trang, nghÜa ®Þa Khu KTM Chu Lai</t>
  </si>
  <si>
    <t xml:space="preserve"> 10 th¸ng</t>
  </si>
  <si>
    <t xml:space="preserve"> 10 th¸ng </t>
  </si>
  <si>
    <t>QH ®iÓm t¸i ®Þnh c­ th«n Thanh T©n</t>
  </si>
  <si>
    <t xml:space="preserve">LËp dù ¸n ®­êng bao Khu c«ng nghiÖp B¾c Chu Lai (giai ®o¹n II) </t>
  </si>
  <si>
    <t>LËp dù ¸n ®Çu t­ Khu T§C Tam Anh 2, x· Tam Anh</t>
  </si>
  <si>
    <t>Danh môc chuyÓn tiÕp</t>
  </si>
  <si>
    <t>Ghi chó</t>
  </si>
  <si>
    <t>LËp dù ¸n n©ng cÊp ®­êng §T616 (§o¹n Kú Trung - H¹ Thanh)</t>
  </si>
  <si>
    <t>§­êng NguyÔn V¨n Trçi nèi dµi Khu c«ng nghiÖp Tam Th¨ng</t>
  </si>
  <si>
    <t>§­êng nèi Quèc lé 1A víi ®­êng cao tèc §µ N½ng- Dung QuÊt giai ®o¹n 3</t>
  </si>
  <si>
    <t>San nÒn Khu ®Êt 6,5ha</t>
  </si>
  <si>
    <t>Danh môc hoµn thµnh</t>
  </si>
  <si>
    <t>TT</t>
  </si>
  <si>
    <t>§iÒu chØnh QH chi tiÕt XD Khu DC ®« thÞ Tam HiÖp (150ha)</t>
  </si>
  <si>
    <t>Luü kÕ thùc hiÖn ®Õn 31/12/09</t>
  </si>
  <si>
    <t>Luü kÕ gi¶i ng©n ®Õn 31/12/09</t>
  </si>
  <si>
    <t>QH chi tiÕt x©y dùng Khu d©n c­ ®« thÞ Tam HiÖp II</t>
  </si>
  <si>
    <t>QH vÖt phÝa §«ng s«ng Tr­êng Giang (tû lÖ 1/2000)</t>
  </si>
  <si>
    <t>LËp dù ¸n ®Çu t­ §iÓm t¸i ®Þnh c­ th«n Thanh T©n</t>
  </si>
  <si>
    <t>QH chi tiÕt x©y dùng Khu T§C Tam Anh Nam</t>
  </si>
  <si>
    <t>GT§B Khu ®Êt Du lÞch x· Tam TiÕn</t>
  </si>
  <si>
    <t>Xö lý ngËp óng Khu hµnh chÝnh c¶ng Kú Hµ</t>
  </si>
  <si>
    <t>VÖt c©y xanh c¸ch ly Khu d©n c­ ®­êng §T 617 vµ Khu c«ng nghiÖp B¾c Chu Lai</t>
  </si>
  <si>
    <t>KÌ s«ng BÕn V¸n</t>
  </si>
  <si>
    <t>HÖ thèng thu gom vµ xö lý n­íc th¶i Khu c«ng nghiÖp B¾c Chu Lai (G§ 1)</t>
  </si>
  <si>
    <t>GT§B Khu T§C th«n 6, x· Tam HiÖp</t>
  </si>
  <si>
    <t>QH sö dông ®Êt chi tiÕt ®Õn n¨m 2020 vµ kÕ ho¹ch sö dông ®Êt chi tiÕt kú ®Çu (2009-2010) cña Khu KTM Chu Lai</t>
  </si>
  <si>
    <t>KH 2010 (Theo ®Ò nghÞ cña chñ ®Çu t­)</t>
  </si>
  <si>
    <t>KÕ ho¹ch n¨m 2010 
(Theo ®Ò nghÞ cña Phßng KH-TC)</t>
  </si>
  <si>
    <t>LËp dù ¸n ®Çu t­ n©ng cÊp cÇu tµu sè 2 c¶ng Kú Hµ</t>
  </si>
  <si>
    <t>LËp dù ¸n ®Çu t­ Khu T§C Tam Th¨ng</t>
  </si>
  <si>
    <t xml:space="preserve">GT§B Khu c«ng nghiÖp B¾c Chu Lai giai ®o¹n II </t>
  </si>
  <si>
    <t>GT§B Khu NghÜa ®Þa Må C«i</t>
  </si>
  <si>
    <t xml:space="preserve">QH tæng thÓ ph¸t triÓn kinh tÕ x· héi Khu kinh tÕ më Chu Lai ®Õn n¨m 2020 </t>
  </si>
  <si>
    <t>KH</t>
  </si>
  <si>
    <t>Ban</t>
  </si>
  <si>
    <t>BCL</t>
  </si>
  <si>
    <t>BHT</t>
  </si>
  <si>
    <t>C¶ng</t>
  </si>
  <si>
    <t>Vèn øng tr­íc KH n¨m 2010, 2011 ®· ph©n bæ</t>
  </si>
  <si>
    <t>Ban h¹ tÇng</t>
  </si>
  <si>
    <t>TT Båi th­êng</t>
  </si>
  <si>
    <t>C«ng ty Ph¸t triÓn h¹ tÇng KCN C.Lai</t>
  </si>
  <si>
    <t>KÕ ho¹ch vèn n¨m 2010 dù kiÕn ph©n bæ</t>
  </si>
  <si>
    <t>C«ng ty Ph¸t triÓn h¹ tÇng KCN Chu Lai</t>
  </si>
  <si>
    <t>Giao c¶ng Kú Hµ</t>
  </si>
  <si>
    <t>Båi th­êng thiÖt h¹i gi¶i phãng mÆt b»ng Vïng ngËp óng do thi c«ng ®­êng §T 618 g©y ra t¹i th«n 6, x· Tam Quang, huyÖn Nói Thµnh, tØnh Qu¶ng Nam.</t>
  </si>
  <si>
    <t>Ban KTM</t>
  </si>
  <si>
    <t xml:space="preserve">QH chi tiÕt x©y dùng Khu gi¸o dôc - Y tÕ - V¨n hãa t¹i Khu ®« thÞ Tam Phó </t>
  </si>
  <si>
    <t>QH chung Khu kinh tÕ më Chu Lai (giai ®o¹n kü thuËt)</t>
  </si>
  <si>
    <t>QH chi tiÕt x©y dùng Khu c«ng nghiÖp Tam Anh</t>
  </si>
  <si>
    <t>V¨n phßng Qu¶n lý Khu c«ng nghiÖp B¾c Chu Lai</t>
  </si>
  <si>
    <t>Khu c«ng nghiÖp B¾c Chu Lai, h¹ng môc: TiÓu c«ng viªn vµ c©y xanh c¸ch ly</t>
  </si>
  <si>
    <t>CÊp n­íc Khu d©n c­ chî Tr¹m</t>
  </si>
  <si>
    <t>H¹ng môc: §­êng trôc chÝnh Khu c«ng nghiÖp Tam HiÖp</t>
  </si>
  <si>
    <t>§­êng trôc chÝnh vµo Khu c«ng nghiÖp Tam HiÖp (giai ®o¹n 1)</t>
  </si>
  <si>
    <t>CÊp n­íc, ®iÖn Khu d©n c­ phÝa T©y ®­êng An Hµ - Qu¶ng Phó</t>
  </si>
  <si>
    <t xml:space="preserve">CÊp n­íc Khu d©n c­ ®­êng §T 617 </t>
  </si>
  <si>
    <t xml:space="preserve">Khu c«ng nghiÖp  Tam HiÖp </t>
  </si>
  <si>
    <t>Hoµn tr¶ t¹m øng NS tØnh 5,5 tû ®ång</t>
  </si>
  <si>
    <t>§­êng nèi §T 618 (cò) ®Õn ®­êng §T620 qua c¶ng Kú Hµ</t>
  </si>
  <si>
    <t>H¹ng môc: §­êng trôc chÝnh Khu CN Tam HiÖp</t>
  </si>
  <si>
    <t>Hoµn tr¶ t¹m øng ng©n s¸ch tØnh 5,5 tû ®ång</t>
  </si>
  <si>
    <t>M· sè dù ¸n ®Çu t­</t>
  </si>
  <si>
    <t>7008956</t>
  </si>
  <si>
    <t>7003308</t>
  </si>
  <si>
    <t>7003431</t>
  </si>
  <si>
    <t>7068021</t>
  </si>
  <si>
    <t>7126830</t>
  </si>
  <si>
    <t>7149495</t>
  </si>
  <si>
    <t>7003444</t>
  </si>
  <si>
    <t>7003497</t>
  </si>
  <si>
    <t>7049958</t>
  </si>
  <si>
    <t>7080539</t>
  </si>
  <si>
    <t>7008466</t>
  </si>
  <si>
    <t>7008617</t>
  </si>
  <si>
    <t>7002796</t>
  </si>
  <si>
    <t>7002701</t>
  </si>
  <si>
    <t>7002711</t>
  </si>
  <si>
    <t>7002768</t>
  </si>
  <si>
    <t>7002732</t>
  </si>
  <si>
    <t>7002740</t>
  </si>
  <si>
    <t>7002852</t>
  </si>
  <si>
    <t>7002828</t>
  </si>
  <si>
    <t>7078025</t>
  </si>
  <si>
    <t>7188030</t>
  </si>
  <si>
    <t>7188024</t>
  </si>
  <si>
    <t>7011113</t>
  </si>
  <si>
    <t>7010826</t>
  </si>
  <si>
    <t>7010815</t>
  </si>
  <si>
    <t>7188520</t>
  </si>
  <si>
    <t>Lo¹i</t>
  </si>
  <si>
    <t>Kho¶n</t>
  </si>
  <si>
    <t>M· ngµnh
 kinh tÕ</t>
  </si>
  <si>
    <t>160</t>
  </si>
  <si>
    <t>163</t>
  </si>
  <si>
    <t>161</t>
  </si>
  <si>
    <t>164</t>
  </si>
  <si>
    <t>165</t>
  </si>
  <si>
    <t>168</t>
  </si>
  <si>
    <t>7065764</t>
  </si>
  <si>
    <t>7048000</t>
  </si>
  <si>
    <t>7048028</t>
  </si>
  <si>
    <t>7065858</t>
  </si>
  <si>
    <t>7182109</t>
  </si>
  <si>
    <t>San nÒn tæ hîp « t« Than ViÖt Nam (giai ®o¹n 2)</t>
  </si>
  <si>
    <t>7002784</t>
  </si>
  <si>
    <t>166</t>
  </si>
  <si>
    <t>Khu hµnh chÝnh c¶ng Kú Hµ</t>
  </si>
  <si>
    <t>§­êng §T 618 míi</t>
  </si>
  <si>
    <t>§­êng c«ng vô §T 618</t>
  </si>
  <si>
    <t>§­êng nèi Dung QuÊt - s©n bay Chu Lai -c¶ng Kú Hµ</t>
  </si>
  <si>
    <t>Khu t¸i ®Þnh c­ Tam Quang</t>
  </si>
  <si>
    <t>Khu t¸i ®Þnh c­ Tam Quang, ®ît 1, giai ®o¹n 2</t>
  </si>
  <si>
    <t>7204256</t>
  </si>
  <si>
    <t>7219069</t>
  </si>
  <si>
    <t>§­êng Thanh niªn ven biÓn</t>
  </si>
  <si>
    <t>7002851</t>
  </si>
  <si>
    <t>7010867</t>
  </si>
  <si>
    <t>Khu c«ng nghiÖp  Tam HiÖp; h¹ng môc: Cæng vµo Khu c«ng nghiÖp</t>
  </si>
  <si>
    <t>Trång c©y xanh tuyÕn ®­êng tõ c¶ng Tam HiÖp ®Õn ®­êng cao tèc</t>
  </si>
  <si>
    <t>VÖt c¶nh quan Quèc lé 1A (tõ Khu c«ng nghiÖp c¬ khÝ « t« Chu Lai -Tr­êng H¶i ®Õn Khu c«ng nghiÖp B¾c Chu Lai)</t>
  </si>
  <si>
    <t>KÕ ho¹ch vèn n¨m 2010</t>
  </si>
  <si>
    <t>Gi¶m</t>
  </si>
  <si>
    <t>T¨ng</t>
  </si>
  <si>
    <t>§iÒu chØnh</t>
  </si>
  <si>
    <t>KÕ ho¹ch sau ®iÒu chØnh</t>
  </si>
  <si>
    <t>CÊp bæ sung cã môc tiªu cho ng©n s¸ch huyÖn Nói Thµnh</t>
  </si>
  <si>
    <t>§iÒu chØnh quy ho¹ch Khu d©n c­ ®« thÞ Tam HiÖp II</t>
  </si>
  <si>
    <t>Khu c«ng nghiÖp B¾c Chu Lai</t>
  </si>
  <si>
    <t>7002813</t>
  </si>
  <si>
    <t>7219403</t>
  </si>
  <si>
    <t>7225830</t>
  </si>
  <si>
    <t>7002725</t>
  </si>
  <si>
    <t>7223461</t>
  </si>
  <si>
    <t>7214607</t>
  </si>
  <si>
    <t>7221192</t>
  </si>
  <si>
    <t>PHỤ LỤC</t>
  </si>
  <si>
    <t>Môc 9200</t>
  </si>
  <si>
    <t>§VT: ®ång</t>
  </si>
  <si>
    <t>(Kèm theo Quyết định số   3147    /QĐ-UBND ngày   30   /  9  /2010 của UBND tỉnh)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</si>
</sst>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0"/>
    <numFmt numFmtId="168" formatCode="0.000"/>
    <numFmt numFmtId="169" formatCode="_(* #,##0.0000_);_(* \(#,##0.0000\);_(* &quot;-&quot;??_);_(@_)"/>
    <numFmt numFmtId="170" formatCode="0.0"/>
    <numFmt numFmtId="171" formatCode="#,##0.0"/>
    <numFmt numFmtId="172" formatCode="#,##0.000"/>
    <numFmt numFmtId="173" formatCode="0.00000"/>
    <numFmt numFmtId="174" formatCode="0.0%"/>
    <numFmt numFmtId="175" formatCode="_(* #,##0.000_);_(* \(#,##0.000\);_(* &quot;-&quot;?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</numFmts>
  <fonts count="22">
    <font>
      <sz val="12"/>
      <name val=".VnTime"/>
      <family val="0"/>
    </font>
    <font>
      <sz val="14"/>
      <name val=".VnTime"/>
      <family val="2"/>
    </font>
    <font>
      <b/>
      <sz val="14"/>
      <name val=".VnTimeH"/>
      <family val="2"/>
    </font>
    <font>
      <b/>
      <sz val="9"/>
      <name val=".VnTime"/>
      <family val="2"/>
    </font>
    <font>
      <sz val="13"/>
      <name val=".VnTimeH"/>
      <family val="2"/>
    </font>
    <font>
      <b/>
      <sz val="13"/>
      <name val=".VnTimeH"/>
      <family val="2"/>
    </font>
    <font>
      <sz val="14"/>
      <name val=".VnTimeH"/>
      <family val="2"/>
    </font>
    <font>
      <u val="single"/>
      <sz val="10.8"/>
      <color indexed="12"/>
      <name val=".VnTime"/>
      <family val="0"/>
    </font>
    <font>
      <u val="single"/>
      <sz val="10.8"/>
      <color indexed="36"/>
      <name val=".VnTime"/>
      <family val="0"/>
    </font>
    <font>
      <i/>
      <sz val="13"/>
      <name val=".VnTime"/>
      <family val="2"/>
    </font>
    <font>
      <sz val="9"/>
      <name val=".VnTime"/>
      <family val="2"/>
    </font>
    <font>
      <sz val="10"/>
      <color indexed="10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1"/>
      <name val=".VnTimeH"/>
      <family val="2"/>
    </font>
    <font>
      <sz val="11"/>
      <color indexed="10"/>
      <name val=".VnTime"/>
      <family val="2"/>
    </font>
    <font>
      <sz val="11"/>
      <color indexed="14"/>
      <name val=".VnTime"/>
      <family val="2"/>
    </font>
    <font>
      <sz val="11"/>
      <color indexed="8"/>
      <name val=".VnTime"/>
      <family val="2"/>
    </font>
    <font>
      <i/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3" fontId="13" fillId="0" borderId="1" xfId="15" applyFont="1" applyBorder="1" applyAlignment="1">
      <alignment vertical="center"/>
    </xf>
    <xf numFmtId="165" fontId="13" fillId="0" borderId="1" xfId="15" applyNumberFormat="1" applyFont="1" applyBorder="1" applyAlignment="1">
      <alignment vertical="center"/>
    </xf>
    <xf numFmtId="49" fontId="13" fillId="0" borderId="1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3" fontId="13" fillId="0" borderId="1" xfId="15" applyFont="1" applyBorder="1" applyAlignment="1">
      <alignment horizontal="center" vertical="center"/>
    </xf>
    <xf numFmtId="166" fontId="13" fillId="0" borderId="1" xfId="15" applyNumberFormat="1" applyFont="1" applyBorder="1" applyAlignment="1">
      <alignment vertical="center"/>
    </xf>
    <xf numFmtId="43" fontId="13" fillId="0" borderId="0" xfId="15" applyFont="1" applyBorder="1" applyAlignment="1">
      <alignment horizontal="left" vertical="center"/>
    </xf>
    <xf numFmtId="43" fontId="13" fillId="0" borderId="0" xfId="15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vertical="center"/>
    </xf>
    <xf numFmtId="165" fontId="12" fillId="0" borderId="1" xfId="15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2" fillId="0" borderId="1" xfId="15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15" applyNumberFormat="1" applyFont="1" applyFill="1" applyBorder="1" applyAlignment="1">
      <alignment vertical="center"/>
    </xf>
    <xf numFmtId="43" fontId="12" fillId="0" borderId="1" xfId="15" applyFont="1" applyFill="1" applyBorder="1" applyAlignment="1">
      <alignment vertical="center"/>
    </xf>
    <xf numFmtId="1" fontId="12" fillId="0" borderId="1" xfId="15" applyNumberFormat="1" applyFont="1" applyFill="1" applyBorder="1" applyAlignment="1">
      <alignment vertical="center"/>
    </xf>
    <xf numFmtId="49" fontId="12" fillId="0" borderId="0" xfId="15" applyNumberFormat="1" applyFont="1" applyFill="1" applyBorder="1" applyAlignment="1">
      <alignment horizontal="center" vertical="center"/>
    </xf>
    <xf numFmtId="43" fontId="12" fillId="0" borderId="1" xfId="15" applyFont="1" applyFill="1" applyBorder="1" applyAlignment="1">
      <alignment horizontal="center" vertical="center"/>
    </xf>
    <xf numFmtId="49" fontId="12" fillId="0" borderId="1" xfId="15" applyNumberFormat="1" applyFont="1" applyFill="1" applyBorder="1" applyAlignment="1">
      <alignment horizontal="center" vertical="center"/>
    </xf>
    <xf numFmtId="43" fontId="12" fillId="3" borderId="0" xfId="15" applyFont="1" applyFill="1" applyBorder="1" applyAlignment="1">
      <alignment horizontal="left" vertical="center"/>
    </xf>
    <xf numFmtId="43" fontId="12" fillId="0" borderId="0" xfId="15" applyFont="1" applyFill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165" fontId="17" fillId="0" borderId="1" xfId="15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168" fontId="17" fillId="0" borderId="1" xfId="0" applyNumberFormat="1" applyFont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165" fontId="12" fillId="0" borderId="1" xfId="15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vertical="center"/>
    </xf>
    <xf numFmtId="2" fontId="12" fillId="0" borderId="1" xfId="15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43" fontId="13" fillId="0" borderId="1" xfId="15" applyFont="1" applyBorder="1" applyAlignment="1">
      <alignment horizontal="justify" vertical="center"/>
    </xf>
    <xf numFmtId="43" fontId="16" fillId="0" borderId="1" xfId="15" applyFont="1" applyBorder="1" applyAlignment="1">
      <alignment horizontal="justify" vertical="center"/>
    </xf>
    <xf numFmtId="43" fontId="12" fillId="0" borderId="1" xfId="15" applyFont="1" applyBorder="1" applyAlignment="1">
      <alignment vertical="center"/>
    </xf>
    <xf numFmtId="43" fontId="12" fillId="0" borderId="0" xfId="15" applyFont="1" applyBorder="1" applyAlignment="1">
      <alignment horizontal="left" vertical="center"/>
    </xf>
    <xf numFmtId="43" fontId="12" fillId="0" borderId="0" xfId="15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43" fontId="12" fillId="0" borderId="1" xfId="15" applyFont="1" applyBorder="1" applyAlignment="1">
      <alignment horizontal="justify" vertical="center"/>
    </xf>
    <xf numFmtId="165" fontId="12" fillId="0" borderId="1" xfId="15" applyNumberFormat="1" applyFont="1" applyBorder="1" applyAlignment="1">
      <alignment horizontal="right" vertical="center"/>
    </xf>
    <xf numFmtId="49" fontId="12" fillId="0" borderId="1" xfId="15" applyNumberFormat="1" applyFont="1" applyBorder="1" applyAlignment="1">
      <alignment horizontal="center" vertical="center"/>
    </xf>
    <xf numFmtId="43" fontId="12" fillId="0" borderId="1" xfId="15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/>
    </xf>
    <xf numFmtId="0" fontId="17" fillId="2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6" fontId="17" fillId="0" borderId="1" xfId="15" applyNumberFormat="1" applyFont="1" applyBorder="1" applyAlignment="1">
      <alignment vertical="center"/>
    </xf>
    <xf numFmtId="165" fontId="17" fillId="0" borderId="1" xfId="15" applyNumberFormat="1" applyFont="1" applyFill="1" applyBorder="1" applyAlignment="1">
      <alignment vertical="center"/>
    </xf>
    <xf numFmtId="49" fontId="17" fillId="0" borderId="1" xfId="15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166" fontId="17" fillId="0" borderId="1" xfId="15" applyNumberFormat="1" applyFont="1" applyFill="1" applyBorder="1" applyAlignment="1">
      <alignment vertical="center"/>
    </xf>
    <xf numFmtId="49" fontId="17" fillId="0" borderId="1" xfId="15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center"/>
    </xf>
    <xf numFmtId="166" fontId="12" fillId="0" borderId="1" xfId="15" applyNumberFormat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justify"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43" fontId="12" fillId="0" borderId="1" xfId="15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9" fillId="0" borderId="9" xfId="0" applyFont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104"/>
  <sheetViews>
    <sheetView tabSelected="1" workbookViewId="0" topLeftCell="A3">
      <selection activeCell="A4" sqref="A4:X4"/>
    </sheetView>
  </sheetViews>
  <sheetFormatPr defaultColWidth="8.796875" defaultRowHeight="15"/>
  <cols>
    <col min="1" max="1" width="2.8984375" style="1" customWidth="1"/>
    <col min="2" max="2" width="46.09765625" style="1" customWidth="1"/>
    <col min="3" max="3" width="10.09765625" style="1" hidden="1" customWidth="1"/>
    <col min="4" max="5" width="9.8984375" style="1" hidden="1" customWidth="1"/>
    <col min="6" max="6" width="9.5" style="1" hidden="1" customWidth="1"/>
    <col min="7" max="7" width="0.59375" style="1" hidden="1" customWidth="1"/>
    <col min="8" max="8" width="9.3984375" style="1" hidden="1" customWidth="1"/>
    <col min="9" max="9" width="9.09765625" style="1" hidden="1" customWidth="1"/>
    <col min="10" max="10" width="2.3984375" style="1" hidden="1" customWidth="1"/>
    <col min="11" max="11" width="8.8984375" style="1" hidden="1" customWidth="1"/>
    <col min="12" max="12" width="2.296875" style="1" hidden="1" customWidth="1"/>
    <col min="13" max="13" width="15.69921875" style="1" hidden="1" customWidth="1"/>
    <col min="14" max="14" width="5" style="1" hidden="1" customWidth="1"/>
    <col min="15" max="15" width="14" style="1" hidden="1" customWidth="1"/>
    <col min="16" max="16" width="7.69921875" style="17" customWidth="1"/>
    <col min="17" max="17" width="5.8984375" style="17" customWidth="1"/>
    <col min="18" max="18" width="6.5" style="17" customWidth="1"/>
    <col min="19" max="19" width="12.69921875" style="1" hidden="1" customWidth="1"/>
    <col min="20" max="20" width="14.5" style="1" customWidth="1"/>
    <col min="21" max="21" width="13.5" style="1" customWidth="1"/>
    <col min="22" max="22" width="13.3984375" style="1" customWidth="1"/>
    <col min="23" max="23" width="14.5" style="1" customWidth="1"/>
    <col min="24" max="24" width="9" style="4" customWidth="1"/>
    <col min="25" max="25" width="25.09765625" style="1" hidden="1" customWidth="1"/>
    <col min="26" max="26" width="9" style="9" hidden="1" customWidth="1"/>
    <col min="27" max="27" width="13.69921875" style="1" bestFit="1" customWidth="1"/>
    <col min="28" max="16384" width="9" style="1" customWidth="1"/>
  </cols>
  <sheetData>
    <row r="1" spans="1:4" ht="33.75" customHeight="1" hidden="1">
      <c r="A1" s="166" t="s">
        <v>16</v>
      </c>
      <c r="B1" s="167"/>
      <c r="D1" s="2"/>
    </row>
    <row r="2" spans="1:2" ht="41.25" customHeight="1" hidden="1">
      <c r="A2" s="168" t="s">
        <v>17</v>
      </c>
      <c r="B2" s="168"/>
    </row>
    <row r="3" spans="1:25" ht="45.75" customHeight="1">
      <c r="A3" s="171" t="s">
        <v>170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36.75" customHeight="1">
      <c r="A4" s="140" t="s">
        <v>173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"/>
    </row>
    <row r="5" spans="1:25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62"/>
      <c r="L5" s="162"/>
      <c r="M5" s="8"/>
      <c r="N5" s="3"/>
      <c r="O5" s="3"/>
      <c r="P5" s="14"/>
      <c r="Q5" s="14"/>
      <c r="R5" s="14"/>
      <c r="S5" s="144" t="s">
        <v>172</v>
      </c>
      <c r="T5" s="144"/>
      <c r="U5" s="144"/>
      <c r="V5" s="144"/>
      <c r="W5" s="144"/>
      <c r="X5" s="144"/>
      <c r="Y5" s="144"/>
    </row>
    <row r="6" spans="1:26" s="25" customFormat="1" ht="25.5" customHeight="1">
      <c r="A6" s="169" t="s">
        <v>45</v>
      </c>
      <c r="B6" s="169" t="s">
        <v>10</v>
      </c>
      <c r="C6" s="152" t="s">
        <v>0</v>
      </c>
      <c r="D6" s="152" t="s">
        <v>3</v>
      </c>
      <c r="E6" s="152" t="s">
        <v>11</v>
      </c>
      <c r="F6" s="21"/>
      <c r="G6" s="22"/>
      <c r="H6" s="163" t="s">
        <v>47</v>
      </c>
      <c r="I6" s="21"/>
      <c r="J6" s="22"/>
      <c r="K6" s="163" t="s">
        <v>48</v>
      </c>
      <c r="L6" s="152" t="s">
        <v>14</v>
      </c>
      <c r="M6" s="149" t="s">
        <v>60</v>
      </c>
      <c r="N6" s="23" t="s">
        <v>61</v>
      </c>
      <c r="O6" s="152" t="s">
        <v>72</v>
      </c>
      <c r="P6" s="155" t="s">
        <v>96</v>
      </c>
      <c r="Q6" s="158" t="s">
        <v>126</v>
      </c>
      <c r="R6" s="159"/>
      <c r="S6" s="152" t="s">
        <v>76</v>
      </c>
      <c r="T6" s="149" t="s">
        <v>155</v>
      </c>
      <c r="U6" s="152" t="s">
        <v>158</v>
      </c>
      <c r="V6" s="152"/>
      <c r="W6" s="149" t="s">
        <v>159</v>
      </c>
      <c r="X6" s="145" t="s">
        <v>39</v>
      </c>
      <c r="Y6" s="145" t="s">
        <v>39</v>
      </c>
      <c r="Z6" s="24"/>
    </row>
    <row r="7" spans="1:26" s="25" customFormat="1" ht="9.75" customHeight="1">
      <c r="A7" s="169"/>
      <c r="B7" s="169"/>
      <c r="C7" s="152"/>
      <c r="D7" s="152"/>
      <c r="E7" s="152"/>
      <c r="F7" s="149" t="s">
        <v>33</v>
      </c>
      <c r="G7" s="149" t="s">
        <v>12</v>
      </c>
      <c r="H7" s="164"/>
      <c r="I7" s="26" t="s">
        <v>34</v>
      </c>
      <c r="J7" s="26" t="s">
        <v>13</v>
      </c>
      <c r="K7" s="164"/>
      <c r="L7" s="152"/>
      <c r="M7" s="150"/>
      <c r="N7" s="147" t="s">
        <v>29</v>
      </c>
      <c r="O7" s="152"/>
      <c r="P7" s="156"/>
      <c r="Q7" s="160"/>
      <c r="R7" s="161"/>
      <c r="S7" s="152"/>
      <c r="T7" s="150"/>
      <c r="U7" s="152"/>
      <c r="V7" s="152"/>
      <c r="W7" s="150"/>
      <c r="X7" s="146"/>
      <c r="Y7" s="146"/>
      <c r="Z7" s="24"/>
    </row>
    <row r="8" spans="1:26" s="25" customFormat="1" ht="18" customHeight="1">
      <c r="A8" s="169"/>
      <c r="B8" s="170"/>
      <c r="C8" s="153"/>
      <c r="D8" s="153"/>
      <c r="E8" s="153"/>
      <c r="F8" s="151"/>
      <c r="G8" s="151"/>
      <c r="H8" s="165"/>
      <c r="I8" s="136"/>
      <c r="J8" s="136"/>
      <c r="K8" s="165"/>
      <c r="L8" s="153"/>
      <c r="M8" s="151"/>
      <c r="N8" s="148"/>
      <c r="O8" s="153"/>
      <c r="P8" s="157"/>
      <c r="Q8" s="137" t="s">
        <v>124</v>
      </c>
      <c r="R8" s="137" t="s">
        <v>125</v>
      </c>
      <c r="S8" s="153"/>
      <c r="T8" s="151"/>
      <c r="U8" s="135" t="s">
        <v>156</v>
      </c>
      <c r="V8" s="135" t="s">
        <v>157</v>
      </c>
      <c r="W8" s="151"/>
      <c r="X8" s="154"/>
      <c r="Y8" s="146"/>
      <c r="Z8" s="24"/>
    </row>
    <row r="9" spans="1:27" s="29" customFormat="1" ht="18.75" customHeight="1">
      <c r="A9" s="27"/>
      <c r="B9" s="131" t="s">
        <v>27</v>
      </c>
      <c r="C9" s="132">
        <f aca="true" t="shared" si="0" ref="C9:M9">C10+C28+C35+C41</f>
        <v>450127.822</v>
      </c>
      <c r="D9" s="132">
        <f t="shared" si="0"/>
        <v>320890.845</v>
      </c>
      <c r="E9" s="132">
        <f t="shared" si="0"/>
        <v>50726.487</v>
      </c>
      <c r="F9" s="132">
        <f t="shared" si="0"/>
        <v>17728</v>
      </c>
      <c r="G9" s="132">
        <f t="shared" si="0"/>
        <v>50717.579</v>
      </c>
      <c r="H9" s="132">
        <f t="shared" si="0"/>
        <v>171824.02</v>
      </c>
      <c r="I9" s="132">
        <f t="shared" si="0"/>
        <v>19059</v>
      </c>
      <c r="J9" s="132">
        <f t="shared" si="0"/>
        <v>50726.487</v>
      </c>
      <c r="K9" s="132">
        <f t="shared" si="0"/>
        <v>156108.808</v>
      </c>
      <c r="L9" s="132">
        <f t="shared" si="0"/>
        <v>13752.092</v>
      </c>
      <c r="M9" s="132">
        <f t="shared" si="0"/>
        <v>135941.351</v>
      </c>
      <c r="N9" s="132">
        <f>SUM(S9:S9)</f>
        <v>80200</v>
      </c>
      <c r="O9" s="132">
        <f>O10+O28+O35+O41</f>
        <v>11649.866</v>
      </c>
      <c r="P9" s="133"/>
      <c r="Q9" s="133"/>
      <c r="R9" s="133"/>
      <c r="S9" s="134">
        <f>S10+S28+S35+S41</f>
        <v>80200</v>
      </c>
      <c r="T9" s="132">
        <f>T10+T28+T35+T41</f>
        <v>79683514397</v>
      </c>
      <c r="U9" s="132">
        <f>U10+U28+U35+U41</f>
        <v>4122992000</v>
      </c>
      <c r="V9" s="132">
        <f>V10+V28+V35+V41</f>
        <v>4122992000</v>
      </c>
      <c r="W9" s="132">
        <f>W10+W28+W35+W41</f>
        <v>79683514397</v>
      </c>
      <c r="X9" s="132"/>
      <c r="Y9" s="27"/>
      <c r="Z9" s="28"/>
      <c r="AA9" s="130"/>
    </row>
    <row r="10" spans="1:26" s="37" customFormat="1" ht="13.5">
      <c r="A10" s="30" t="s">
        <v>7</v>
      </c>
      <c r="B10" s="31" t="s">
        <v>1</v>
      </c>
      <c r="C10" s="32">
        <f aca="true" t="shared" si="1" ref="C10:W10">C11+C18+C23</f>
        <v>2671</v>
      </c>
      <c r="D10" s="33">
        <f t="shared" si="1"/>
        <v>1943.023</v>
      </c>
      <c r="E10" s="32">
        <f t="shared" si="1"/>
        <v>596.487</v>
      </c>
      <c r="F10" s="32">
        <f t="shared" si="1"/>
        <v>677</v>
      </c>
      <c r="G10" s="32">
        <f t="shared" si="1"/>
        <v>1266.579</v>
      </c>
      <c r="H10" s="33">
        <f t="shared" si="1"/>
        <v>1786.579</v>
      </c>
      <c r="I10" s="33">
        <f t="shared" si="1"/>
        <v>215</v>
      </c>
      <c r="J10" s="33">
        <f t="shared" si="1"/>
        <v>596.487</v>
      </c>
      <c r="K10" s="33">
        <f t="shared" si="1"/>
        <v>796.487</v>
      </c>
      <c r="L10" s="33">
        <f t="shared" si="1"/>
        <v>870.092</v>
      </c>
      <c r="M10" s="33">
        <f t="shared" si="1"/>
        <v>1790.38</v>
      </c>
      <c r="N10" s="33">
        <f t="shared" si="1"/>
        <v>1759.771</v>
      </c>
      <c r="O10" s="33"/>
      <c r="P10" s="34"/>
      <c r="Q10" s="34"/>
      <c r="R10" s="34"/>
      <c r="S10" s="33">
        <f t="shared" si="1"/>
        <v>2070.151</v>
      </c>
      <c r="T10" s="33">
        <f t="shared" si="1"/>
        <v>1870151000</v>
      </c>
      <c r="U10" s="33">
        <f t="shared" si="1"/>
        <v>754771000</v>
      </c>
      <c r="V10" s="33">
        <f t="shared" si="1"/>
        <v>700000000</v>
      </c>
      <c r="W10" s="33">
        <f t="shared" si="1"/>
        <v>1815380000</v>
      </c>
      <c r="X10" s="32"/>
      <c r="Y10" s="35"/>
      <c r="Z10" s="36"/>
    </row>
    <row r="11" spans="1:26" s="41" customFormat="1" ht="13.5">
      <c r="A11" s="38" t="s">
        <v>4</v>
      </c>
      <c r="B11" s="32" t="s">
        <v>44</v>
      </c>
      <c r="C11" s="33">
        <f aca="true" t="shared" si="2" ref="C11:W11">SUM(C12:C17)</f>
        <v>673</v>
      </c>
      <c r="D11" s="33">
        <f t="shared" si="2"/>
        <v>672.579</v>
      </c>
      <c r="E11" s="33">
        <f t="shared" si="2"/>
        <v>196.487</v>
      </c>
      <c r="F11" s="33">
        <f t="shared" si="2"/>
        <v>300</v>
      </c>
      <c r="G11" s="33">
        <f t="shared" si="2"/>
        <v>402.579</v>
      </c>
      <c r="H11" s="33">
        <f t="shared" si="2"/>
        <v>672.579</v>
      </c>
      <c r="I11" s="33">
        <f t="shared" si="2"/>
        <v>30</v>
      </c>
      <c r="J11" s="33">
        <f t="shared" si="2"/>
        <v>196.487</v>
      </c>
      <c r="K11" s="33">
        <f t="shared" si="2"/>
        <v>396.48699999999997</v>
      </c>
      <c r="L11" s="33">
        <f t="shared" si="2"/>
        <v>156.092</v>
      </c>
      <c r="M11" s="33">
        <f t="shared" si="2"/>
        <v>510.38</v>
      </c>
      <c r="N11" s="33">
        <f t="shared" si="2"/>
        <v>359.771</v>
      </c>
      <c r="O11" s="33">
        <f>SUM(O12:O17)</f>
        <v>0</v>
      </c>
      <c r="P11" s="34"/>
      <c r="Q11" s="34"/>
      <c r="R11" s="34"/>
      <c r="S11" s="39">
        <f t="shared" si="2"/>
        <v>670.1510000000001</v>
      </c>
      <c r="T11" s="33">
        <f t="shared" si="2"/>
        <v>670151000</v>
      </c>
      <c r="U11" s="33">
        <f t="shared" si="2"/>
        <v>154771000</v>
      </c>
      <c r="V11" s="33">
        <f t="shared" si="2"/>
        <v>0</v>
      </c>
      <c r="W11" s="33">
        <f t="shared" si="2"/>
        <v>515380000</v>
      </c>
      <c r="X11" s="33"/>
      <c r="Y11" s="32"/>
      <c r="Z11" s="40"/>
    </row>
    <row r="12" spans="1:26" s="55" customFormat="1" ht="19.5" customHeight="1">
      <c r="A12" s="42">
        <v>1</v>
      </c>
      <c r="B12" s="43" t="s">
        <v>20</v>
      </c>
      <c r="C12" s="44">
        <v>403</v>
      </c>
      <c r="D12" s="45">
        <v>402.579</v>
      </c>
      <c r="E12" s="44">
        <f>150+46.487</f>
        <v>196.487</v>
      </c>
      <c r="F12" s="46">
        <v>300</v>
      </c>
      <c r="G12" s="47">
        <v>402.579</v>
      </c>
      <c r="H12" s="48">
        <v>402.579</v>
      </c>
      <c r="I12" s="48">
        <v>30</v>
      </c>
      <c r="J12" s="48">
        <f>E12</f>
        <v>196.487</v>
      </c>
      <c r="K12" s="48">
        <v>246.487</v>
      </c>
      <c r="L12" s="49">
        <f>H12-K12</f>
        <v>156.092</v>
      </c>
      <c r="M12" s="50">
        <v>200</v>
      </c>
      <c r="N12" s="51">
        <f>SUM(S12:S12)</f>
        <v>100</v>
      </c>
      <c r="O12" s="51"/>
      <c r="P12" s="52">
        <v>7048115</v>
      </c>
      <c r="Q12" s="52"/>
      <c r="R12" s="52"/>
      <c r="S12" s="51">
        <v>100</v>
      </c>
      <c r="T12" s="51">
        <f>S12*1000000</f>
        <v>100000000</v>
      </c>
      <c r="U12" s="51"/>
      <c r="V12" s="51"/>
      <c r="W12" s="51">
        <f>T12-U12+V12</f>
        <v>100000000</v>
      </c>
      <c r="X12" s="44"/>
      <c r="Y12" s="53"/>
      <c r="Z12" s="54" t="s">
        <v>45</v>
      </c>
    </row>
    <row r="13" spans="1:26" s="64" customFormat="1" ht="18.75" customHeight="1">
      <c r="A13" s="56">
        <v>2</v>
      </c>
      <c r="B13" s="139" t="s">
        <v>49</v>
      </c>
      <c r="C13" s="57">
        <v>270</v>
      </c>
      <c r="D13" s="57">
        <v>270</v>
      </c>
      <c r="E13" s="57"/>
      <c r="F13" s="57"/>
      <c r="G13" s="57"/>
      <c r="H13" s="57">
        <v>270</v>
      </c>
      <c r="I13" s="57"/>
      <c r="J13" s="57"/>
      <c r="K13" s="57">
        <v>150</v>
      </c>
      <c r="L13" s="58"/>
      <c r="M13" s="58"/>
      <c r="N13" s="51">
        <f>SUM(S13:S13)</f>
        <v>100</v>
      </c>
      <c r="O13" s="59"/>
      <c r="P13" s="60">
        <v>7011043</v>
      </c>
      <c r="Q13" s="61"/>
      <c r="R13" s="62"/>
      <c r="S13" s="59">
        <v>100</v>
      </c>
      <c r="T13" s="51">
        <f>S13*1000000</f>
        <v>100000000</v>
      </c>
      <c r="U13" s="51">
        <v>55000000</v>
      </c>
      <c r="V13" s="51"/>
      <c r="W13" s="51">
        <f aca="true" t="shared" si="3" ref="W13:W78">T13-U13+V13</f>
        <v>45000000</v>
      </c>
      <c r="X13" s="58"/>
      <c r="Y13" s="58"/>
      <c r="Z13" s="63" t="s">
        <v>67</v>
      </c>
    </row>
    <row r="14" spans="1:26" s="55" customFormat="1" ht="42" customHeight="1">
      <c r="A14" s="56">
        <v>3</v>
      </c>
      <c r="B14" s="65" t="s">
        <v>59</v>
      </c>
      <c r="C14" s="44"/>
      <c r="D14" s="45"/>
      <c r="E14" s="44"/>
      <c r="F14" s="44"/>
      <c r="G14" s="45"/>
      <c r="H14" s="44"/>
      <c r="I14" s="44"/>
      <c r="J14" s="66"/>
      <c r="K14" s="67"/>
      <c r="L14" s="44"/>
      <c r="M14" s="44"/>
      <c r="N14" s="51">
        <f>SUM(S14:S14)</f>
        <v>148.96</v>
      </c>
      <c r="O14" s="44"/>
      <c r="P14" s="62">
        <v>7009217</v>
      </c>
      <c r="Q14" s="62"/>
      <c r="R14" s="68"/>
      <c r="S14" s="69">
        <v>148.96</v>
      </c>
      <c r="T14" s="51">
        <f>S14*1000000</f>
        <v>148960000</v>
      </c>
      <c r="U14" s="51">
        <v>88960000</v>
      </c>
      <c r="V14" s="51"/>
      <c r="W14" s="51">
        <f t="shared" si="3"/>
        <v>60000000</v>
      </c>
      <c r="X14" s="44"/>
      <c r="Y14" s="53"/>
      <c r="Z14" s="70" t="s">
        <v>68</v>
      </c>
    </row>
    <row r="15" spans="1:26" s="55" customFormat="1" ht="33" customHeight="1">
      <c r="A15" s="56">
        <v>4</v>
      </c>
      <c r="B15" s="65" t="s">
        <v>66</v>
      </c>
      <c r="C15" s="44"/>
      <c r="D15" s="45"/>
      <c r="E15" s="44"/>
      <c r="F15" s="44"/>
      <c r="G15" s="45"/>
      <c r="H15" s="44"/>
      <c r="I15" s="44"/>
      <c r="J15" s="66"/>
      <c r="K15" s="67"/>
      <c r="L15" s="44"/>
      <c r="M15" s="44"/>
      <c r="N15" s="51">
        <f>SUM(S15:S15)</f>
        <v>10.811</v>
      </c>
      <c r="O15" s="44"/>
      <c r="P15" s="68" t="s">
        <v>97</v>
      </c>
      <c r="Q15" s="68"/>
      <c r="R15" s="68"/>
      <c r="S15" s="44">
        <v>10.811</v>
      </c>
      <c r="T15" s="51">
        <f aca="true" t="shared" si="4" ref="T15:T78">S15*1000000</f>
        <v>10811000</v>
      </c>
      <c r="U15" s="51">
        <v>10811000</v>
      </c>
      <c r="V15" s="51"/>
      <c r="W15" s="51">
        <f t="shared" si="3"/>
        <v>0</v>
      </c>
      <c r="X15" s="44"/>
      <c r="Y15" s="53"/>
      <c r="Z15" s="70" t="s">
        <v>68</v>
      </c>
    </row>
    <row r="16" spans="1:26" s="55" customFormat="1" ht="18" customHeight="1">
      <c r="A16" s="71">
        <v>5</v>
      </c>
      <c r="B16" s="72" t="s">
        <v>82</v>
      </c>
      <c r="C16" s="53"/>
      <c r="D16" s="73"/>
      <c r="E16" s="53"/>
      <c r="F16" s="53"/>
      <c r="G16" s="73"/>
      <c r="H16" s="53"/>
      <c r="I16" s="53"/>
      <c r="J16" s="74"/>
      <c r="K16" s="75"/>
      <c r="L16" s="53"/>
      <c r="M16" s="76">
        <v>214.95</v>
      </c>
      <c r="N16" s="77"/>
      <c r="O16" s="53"/>
      <c r="P16" s="78" t="s">
        <v>98</v>
      </c>
      <c r="Q16" s="78"/>
      <c r="R16" s="78"/>
      <c r="S16" s="76">
        <v>214.95</v>
      </c>
      <c r="T16" s="51">
        <f t="shared" si="4"/>
        <v>214950000</v>
      </c>
      <c r="U16" s="51"/>
      <c r="V16" s="51"/>
      <c r="W16" s="51">
        <f t="shared" si="3"/>
        <v>214950000</v>
      </c>
      <c r="X16" s="53"/>
      <c r="Y16" s="53"/>
      <c r="Z16" s="79" t="s">
        <v>70</v>
      </c>
    </row>
    <row r="17" spans="1:26" s="55" customFormat="1" ht="18" customHeight="1">
      <c r="A17" s="71">
        <v>6</v>
      </c>
      <c r="B17" s="72" t="s">
        <v>83</v>
      </c>
      <c r="C17" s="53"/>
      <c r="D17" s="73"/>
      <c r="E17" s="53"/>
      <c r="F17" s="53"/>
      <c r="G17" s="73"/>
      <c r="H17" s="53"/>
      <c r="I17" s="53"/>
      <c r="J17" s="74"/>
      <c r="K17" s="75"/>
      <c r="L17" s="53"/>
      <c r="M17" s="76">
        <v>95.43</v>
      </c>
      <c r="N17" s="77"/>
      <c r="O17" s="53"/>
      <c r="P17" s="78" t="s">
        <v>99</v>
      </c>
      <c r="Q17" s="78"/>
      <c r="R17" s="78"/>
      <c r="S17" s="76">
        <v>95.43</v>
      </c>
      <c r="T17" s="51">
        <f t="shared" si="4"/>
        <v>95430000</v>
      </c>
      <c r="U17" s="51"/>
      <c r="V17" s="51"/>
      <c r="W17" s="51">
        <f t="shared" si="3"/>
        <v>95430000</v>
      </c>
      <c r="X17" s="53"/>
      <c r="Y17" s="53"/>
      <c r="Z17" s="79" t="s">
        <v>70</v>
      </c>
    </row>
    <row r="18" spans="1:26" s="41" customFormat="1" ht="13.5">
      <c r="A18" s="38" t="s">
        <v>5</v>
      </c>
      <c r="B18" s="32" t="s">
        <v>38</v>
      </c>
      <c r="C18" s="33">
        <f aca="true" t="shared" si="5" ref="C18:W18">SUM(C19:C22)</f>
        <v>1998</v>
      </c>
      <c r="D18" s="33">
        <f t="shared" si="5"/>
        <v>1270.444</v>
      </c>
      <c r="E18" s="32">
        <f t="shared" si="5"/>
        <v>400</v>
      </c>
      <c r="F18" s="32">
        <f t="shared" si="5"/>
        <v>377</v>
      </c>
      <c r="G18" s="32">
        <f t="shared" si="5"/>
        <v>864</v>
      </c>
      <c r="H18" s="33">
        <f t="shared" si="5"/>
        <v>1114</v>
      </c>
      <c r="I18" s="33">
        <f t="shared" si="5"/>
        <v>185</v>
      </c>
      <c r="J18" s="33">
        <f t="shared" si="5"/>
        <v>400</v>
      </c>
      <c r="K18" s="33">
        <f t="shared" si="5"/>
        <v>400</v>
      </c>
      <c r="L18" s="33">
        <f t="shared" si="5"/>
        <v>714</v>
      </c>
      <c r="M18" s="33">
        <f t="shared" si="5"/>
        <v>880</v>
      </c>
      <c r="N18" s="33">
        <f t="shared" si="5"/>
        <v>600</v>
      </c>
      <c r="O18" s="33">
        <f>SUM(O19:O22)</f>
        <v>0</v>
      </c>
      <c r="P18" s="34"/>
      <c r="Q18" s="34"/>
      <c r="R18" s="34"/>
      <c r="S18" s="33">
        <f t="shared" si="5"/>
        <v>600</v>
      </c>
      <c r="T18" s="33">
        <f t="shared" si="5"/>
        <v>600000000</v>
      </c>
      <c r="U18" s="33">
        <f t="shared" si="5"/>
        <v>200000000</v>
      </c>
      <c r="V18" s="33">
        <f t="shared" si="5"/>
        <v>100000000</v>
      </c>
      <c r="W18" s="33">
        <f t="shared" si="5"/>
        <v>500000000</v>
      </c>
      <c r="X18" s="32"/>
      <c r="Y18" s="32"/>
      <c r="Z18" s="40"/>
    </row>
    <row r="19" spans="1:26" s="86" customFormat="1" ht="20.25" customHeight="1">
      <c r="A19" s="42">
        <v>1</v>
      </c>
      <c r="B19" s="65" t="s">
        <v>32</v>
      </c>
      <c r="C19" s="80">
        <v>431</v>
      </c>
      <c r="D19" s="81">
        <v>430.753</v>
      </c>
      <c r="E19" s="80">
        <f>100+50</f>
        <v>150</v>
      </c>
      <c r="F19" s="80">
        <v>200</v>
      </c>
      <c r="G19" s="81">
        <v>400</v>
      </c>
      <c r="H19" s="82">
        <v>400</v>
      </c>
      <c r="I19" s="80">
        <v>100</v>
      </c>
      <c r="J19" s="66">
        <v>150</v>
      </c>
      <c r="K19" s="66">
        <v>150</v>
      </c>
      <c r="L19" s="80">
        <f>H19-K19</f>
        <v>250</v>
      </c>
      <c r="M19" s="80">
        <v>280</v>
      </c>
      <c r="N19" s="44">
        <f>SUM(S19:S19)</f>
        <v>100</v>
      </c>
      <c r="O19" s="80"/>
      <c r="P19" s="83" t="s">
        <v>100</v>
      </c>
      <c r="Q19" s="83"/>
      <c r="R19" s="83"/>
      <c r="S19" s="80">
        <v>100</v>
      </c>
      <c r="T19" s="51">
        <f t="shared" si="4"/>
        <v>100000000</v>
      </c>
      <c r="U19" s="51"/>
      <c r="V19" s="51"/>
      <c r="W19" s="51">
        <f t="shared" si="3"/>
        <v>100000000</v>
      </c>
      <c r="X19" s="80"/>
      <c r="Y19" s="84"/>
      <c r="Z19" s="85" t="s">
        <v>45</v>
      </c>
    </row>
    <row r="20" spans="1:26" s="55" customFormat="1" ht="21" customHeight="1">
      <c r="A20" s="42">
        <v>2</v>
      </c>
      <c r="B20" s="65" t="s">
        <v>24</v>
      </c>
      <c r="C20" s="44">
        <v>590</v>
      </c>
      <c r="D20" s="45">
        <v>589.691</v>
      </c>
      <c r="E20" s="44">
        <f>100+50</f>
        <v>150</v>
      </c>
      <c r="F20" s="44">
        <v>177</v>
      </c>
      <c r="G20" s="45">
        <v>464</v>
      </c>
      <c r="H20" s="44">
        <v>464</v>
      </c>
      <c r="I20" s="44">
        <v>85</v>
      </c>
      <c r="J20" s="66">
        <v>150</v>
      </c>
      <c r="K20" s="67">
        <v>150</v>
      </c>
      <c r="L20" s="44">
        <f>H20-K20</f>
        <v>314</v>
      </c>
      <c r="M20" s="44">
        <v>350</v>
      </c>
      <c r="N20" s="44">
        <f>SUM(S20:S20)</f>
        <v>200</v>
      </c>
      <c r="O20" s="44"/>
      <c r="P20" s="68" t="s">
        <v>101</v>
      </c>
      <c r="Q20" s="68"/>
      <c r="R20" s="68"/>
      <c r="S20" s="44">
        <v>200</v>
      </c>
      <c r="T20" s="51">
        <f t="shared" si="4"/>
        <v>200000000</v>
      </c>
      <c r="U20" s="51"/>
      <c r="V20" s="51"/>
      <c r="W20" s="51">
        <f t="shared" si="3"/>
        <v>200000000</v>
      </c>
      <c r="X20" s="44"/>
      <c r="Y20" s="53"/>
      <c r="Z20" s="54" t="s">
        <v>45</v>
      </c>
    </row>
    <row r="21" spans="1:26" s="91" customFormat="1" ht="30.75" customHeight="1">
      <c r="A21" s="56">
        <v>3</v>
      </c>
      <c r="B21" s="87" t="s">
        <v>46</v>
      </c>
      <c r="C21" s="67">
        <v>750</v>
      </c>
      <c r="D21" s="57">
        <v>250</v>
      </c>
      <c r="E21" s="67">
        <v>100</v>
      </c>
      <c r="F21" s="88"/>
      <c r="G21" s="89"/>
      <c r="H21" s="50">
        <v>250</v>
      </c>
      <c r="I21" s="50"/>
      <c r="J21" s="50">
        <f>E21</f>
        <v>100</v>
      </c>
      <c r="K21" s="50">
        <v>100</v>
      </c>
      <c r="L21" s="88">
        <f>H21-K21</f>
        <v>150</v>
      </c>
      <c r="M21" s="50">
        <v>100</v>
      </c>
      <c r="N21" s="44">
        <f>SUM(S21:S21)</f>
        <v>200</v>
      </c>
      <c r="O21" s="50"/>
      <c r="P21" s="52" t="s">
        <v>123</v>
      </c>
      <c r="Q21" s="52"/>
      <c r="R21" s="52"/>
      <c r="S21" s="50">
        <v>200</v>
      </c>
      <c r="T21" s="51">
        <f t="shared" si="4"/>
        <v>200000000</v>
      </c>
      <c r="U21" s="51">
        <v>200000000</v>
      </c>
      <c r="V21" s="51"/>
      <c r="W21" s="51">
        <f t="shared" si="3"/>
        <v>0</v>
      </c>
      <c r="X21" s="67"/>
      <c r="Y21" s="75"/>
      <c r="Z21" s="90" t="s">
        <v>67</v>
      </c>
    </row>
    <row r="22" spans="1:26" s="55" customFormat="1" ht="20.25" customHeight="1">
      <c r="A22" s="42">
        <v>4</v>
      </c>
      <c r="B22" s="65" t="s">
        <v>35</v>
      </c>
      <c r="C22" s="44">
        <v>227</v>
      </c>
      <c r="D22" s="45"/>
      <c r="E22" s="44"/>
      <c r="F22" s="46"/>
      <c r="G22" s="47"/>
      <c r="H22" s="46"/>
      <c r="I22" s="46"/>
      <c r="J22" s="88"/>
      <c r="K22" s="88"/>
      <c r="L22" s="46"/>
      <c r="M22" s="92">
        <v>150</v>
      </c>
      <c r="N22" s="44">
        <f>SUM(S22:S22)</f>
        <v>100</v>
      </c>
      <c r="O22" s="92"/>
      <c r="P22" s="68" t="s">
        <v>102</v>
      </c>
      <c r="Q22" s="68"/>
      <c r="R22" s="68"/>
      <c r="S22" s="92">
        <v>100</v>
      </c>
      <c r="T22" s="51">
        <f t="shared" si="4"/>
        <v>100000000</v>
      </c>
      <c r="U22" s="51"/>
      <c r="V22" s="51">
        <v>100000000</v>
      </c>
      <c r="W22" s="51">
        <f t="shared" si="3"/>
        <v>200000000</v>
      </c>
      <c r="X22" s="44"/>
      <c r="Y22" s="53"/>
      <c r="Z22" s="79" t="s">
        <v>70</v>
      </c>
    </row>
    <row r="23" spans="1:26" s="41" customFormat="1" ht="13.5">
      <c r="A23" s="30" t="s">
        <v>6</v>
      </c>
      <c r="B23" s="93" t="s">
        <v>30</v>
      </c>
      <c r="C23" s="32">
        <f aca="true" t="shared" si="6" ref="C23:W23">SUM(C24:C27)</f>
        <v>0</v>
      </c>
      <c r="D23" s="32">
        <f t="shared" si="6"/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3">
        <f t="shared" si="6"/>
        <v>400</v>
      </c>
      <c r="N23" s="33">
        <f t="shared" si="6"/>
        <v>800</v>
      </c>
      <c r="O23" s="33"/>
      <c r="P23" s="34"/>
      <c r="Q23" s="34"/>
      <c r="R23" s="34"/>
      <c r="S23" s="33">
        <f t="shared" si="6"/>
        <v>800</v>
      </c>
      <c r="T23" s="33">
        <f t="shared" si="6"/>
        <v>600000000</v>
      </c>
      <c r="U23" s="33">
        <f t="shared" si="6"/>
        <v>400000000</v>
      </c>
      <c r="V23" s="33">
        <f t="shared" si="6"/>
        <v>600000000</v>
      </c>
      <c r="W23" s="33">
        <f t="shared" si="6"/>
        <v>800000000</v>
      </c>
      <c r="X23" s="32"/>
      <c r="Y23" s="32"/>
      <c r="Z23" s="40"/>
    </row>
    <row r="24" spans="1:26" s="55" customFormat="1" ht="23.25" customHeight="1">
      <c r="A24" s="42">
        <v>1</v>
      </c>
      <c r="B24" s="65" t="s">
        <v>50</v>
      </c>
      <c r="C24" s="44"/>
      <c r="D24" s="45"/>
      <c r="E24" s="44"/>
      <c r="F24" s="44"/>
      <c r="G24" s="45"/>
      <c r="H24" s="44"/>
      <c r="I24" s="44"/>
      <c r="J24" s="66"/>
      <c r="K24" s="67"/>
      <c r="L24" s="44"/>
      <c r="M24" s="44">
        <v>200</v>
      </c>
      <c r="N24" s="44">
        <f>SUM(S24:S24)</f>
        <v>200</v>
      </c>
      <c r="O24" s="44"/>
      <c r="P24" s="68"/>
      <c r="Q24" s="68"/>
      <c r="R24" s="68"/>
      <c r="S24" s="44">
        <v>200</v>
      </c>
      <c r="T24" s="51">
        <f t="shared" si="4"/>
        <v>200000000</v>
      </c>
      <c r="U24" s="51">
        <v>200000000</v>
      </c>
      <c r="V24" s="51"/>
      <c r="W24" s="51">
        <f t="shared" si="3"/>
        <v>0</v>
      </c>
      <c r="X24" s="44"/>
      <c r="Y24" s="44" t="s">
        <v>73</v>
      </c>
      <c r="Z24" s="79" t="s">
        <v>70</v>
      </c>
    </row>
    <row r="25" spans="1:26" s="55" customFormat="1" ht="19.5" customHeight="1">
      <c r="A25" s="42">
        <v>2</v>
      </c>
      <c r="B25" s="65" t="s">
        <v>52</v>
      </c>
      <c r="C25" s="44"/>
      <c r="D25" s="45"/>
      <c r="E25" s="44"/>
      <c r="F25" s="44"/>
      <c r="G25" s="45"/>
      <c r="H25" s="44"/>
      <c r="I25" s="44"/>
      <c r="J25" s="66"/>
      <c r="K25" s="67"/>
      <c r="L25" s="44"/>
      <c r="M25" s="44">
        <v>200</v>
      </c>
      <c r="N25" s="44">
        <f>SUM(S25:S25)</f>
        <v>200</v>
      </c>
      <c r="O25" s="44"/>
      <c r="P25" s="68" t="s">
        <v>164</v>
      </c>
      <c r="Q25" s="68"/>
      <c r="R25" s="68"/>
      <c r="S25" s="44">
        <v>200</v>
      </c>
      <c r="T25" s="51">
        <f t="shared" si="4"/>
        <v>200000000</v>
      </c>
      <c r="U25" s="51"/>
      <c r="V25" s="51">
        <v>300000000</v>
      </c>
      <c r="W25" s="51">
        <f t="shared" si="3"/>
        <v>500000000</v>
      </c>
      <c r="X25" s="44"/>
      <c r="Y25" s="44" t="s">
        <v>74</v>
      </c>
      <c r="Z25" s="54" t="s">
        <v>45</v>
      </c>
    </row>
    <row r="26" spans="1:26" s="55" customFormat="1" ht="30.75" customHeight="1">
      <c r="A26" s="42">
        <v>3</v>
      </c>
      <c r="B26" s="65" t="s">
        <v>81</v>
      </c>
      <c r="C26" s="44"/>
      <c r="D26" s="45"/>
      <c r="E26" s="44"/>
      <c r="F26" s="44"/>
      <c r="G26" s="45"/>
      <c r="H26" s="44"/>
      <c r="I26" s="44"/>
      <c r="J26" s="66"/>
      <c r="K26" s="67"/>
      <c r="L26" s="44"/>
      <c r="M26" s="44"/>
      <c r="N26" s="44">
        <f>SUM(S26:S26)</f>
        <v>200</v>
      </c>
      <c r="O26" s="44"/>
      <c r="P26" s="68" t="s">
        <v>103</v>
      </c>
      <c r="Q26" s="68"/>
      <c r="R26" s="68"/>
      <c r="S26" s="44">
        <v>200</v>
      </c>
      <c r="T26" s="51">
        <f t="shared" si="4"/>
        <v>200000000</v>
      </c>
      <c r="U26" s="51">
        <v>200000000</v>
      </c>
      <c r="V26" s="51"/>
      <c r="W26" s="51">
        <f>T26-U26+V26</f>
        <v>0</v>
      </c>
      <c r="X26" s="44"/>
      <c r="Y26" s="44" t="s">
        <v>73</v>
      </c>
      <c r="Z26" s="79" t="s">
        <v>70</v>
      </c>
    </row>
    <row r="27" spans="1:26" s="55" customFormat="1" ht="30.75" customHeight="1">
      <c r="A27" s="42">
        <v>4</v>
      </c>
      <c r="B27" s="65" t="s">
        <v>161</v>
      </c>
      <c r="C27" s="44"/>
      <c r="D27" s="45"/>
      <c r="E27" s="44"/>
      <c r="F27" s="44"/>
      <c r="G27" s="45"/>
      <c r="H27" s="44"/>
      <c r="I27" s="44"/>
      <c r="J27" s="66"/>
      <c r="K27" s="67"/>
      <c r="L27" s="44"/>
      <c r="M27" s="44"/>
      <c r="N27" s="44">
        <f>SUM(S27:S27)</f>
        <v>200</v>
      </c>
      <c r="O27" s="44"/>
      <c r="P27" s="68" t="s">
        <v>165</v>
      </c>
      <c r="Q27" s="68"/>
      <c r="R27" s="68"/>
      <c r="S27" s="44">
        <v>200</v>
      </c>
      <c r="T27" s="51"/>
      <c r="U27" s="51"/>
      <c r="V27" s="51">
        <v>300000000</v>
      </c>
      <c r="W27" s="51">
        <f t="shared" si="3"/>
        <v>300000000</v>
      </c>
      <c r="X27" s="44"/>
      <c r="Y27" s="44" t="s">
        <v>73</v>
      </c>
      <c r="Z27" s="79" t="s">
        <v>70</v>
      </c>
    </row>
    <row r="28" spans="1:26" s="97" customFormat="1" ht="13.5">
      <c r="A28" s="38" t="s">
        <v>9</v>
      </c>
      <c r="B28" s="94" t="s">
        <v>8</v>
      </c>
      <c r="C28" s="32">
        <f aca="true" t="shared" si="7" ref="C28:W28">SUM(C29:C34)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3">
        <f t="shared" si="7"/>
        <v>400</v>
      </c>
      <c r="N28" s="33">
        <f t="shared" si="7"/>
        <v>600</v>
      </c>
      <c r="O28" s="33"/>
      <c r="P28" s="34"/>
      <c r="Q28" s="34"/>
      <c r="R28" s="34"/>
      <c r="S28" s="33">
        <f t="shared" si="7"/>
        <v>700</v>
      </c>
      <c r="T28" s="33">
        <f t="shared" si="7"/>
        <v>700000000</v>
      </c>
      <c r="U28" s="33">
        <f t="shared" si="7"/>
        <v>100000000</v>
      </c>
      <c r="V28" s="33">
        <f t="shared" si="7"/>
        <v>0</v>
      </c>
      <c r="W28" s="33">
        <f t="shared" si="7"/>
        <v>600000000</v>
      </c>
      <c r="X28" s="32"/>
      <c r="Y28" s="95"/>
      <c r="Z28" s="96"/>
    </row>
    <row r="29" spans="1:26" s="86" customFormat="1" ht="20.25" customHeight="1">
      <c r="A29" s="98">
        <v>1</v>
      </c>
      <c r="B29" s="65" t="s">
        <v>51</v>
      </c>
      <c r="C29" s="80"/>
      <c r="D29" s="81"/>
      <c r="E29" s="99"/>
      <c r="F29" s="99"/>
      <c r="G29" s="81"/>
      <c r="H29" s="99"/>
      <c r="I29" s="80"/>
      <c r="J29" s="99"/>
      <c r="K29" s="99"/>
      <c r="L29" s="80"/>
      <c r="M29" s="80"/>
      <c r="N29" s="80">
        <f>SUM(S29:S29)</f>
        <v>100</v>
      </c>
      <c r="O29" s="80"/>
      <c r="P29" s="83"/>
      <c r="Q29" s="83"/>
      <c r="R29" s="83"/>
      <c r="S29" s="80">
        <v>100</v>
      </c>
      <c r="T29" s="51">
        <f t="shared" si="4"/>
        <v>100000000</v>
      </c>
      <c r="U29" s="51"/>
      <c r="V29" s="51"/>
      <c r="W29" s="51">
        <f t="shared" si="3"/>
        <v>100000000</v>
      </c>
      <c r="X29" s="80" t="s">
        <v>171</v>
      </c>
      <c r="Y29" s="80" t="s">
        <v>73</v>
      </c>
      <c r="Z29" s="100" t="s">
        <v>70</v>
      </c>
    </row>
    <row r="30" spans="1:26" s="97" customFormat="1" ht="20.25" customHeight="1">
      <c r="A30" s="98">
        <v>2</v>
      </c>
      <c r="B30" s="101" t="s">
        <v>37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45">
        <v>400</v>
      </c>
      <c r="N30" s="80">
        <f>SUM(S30:S30)</f>
        <v>100</v>
      </c>
      <c r="O30" s="102"/>
      <c r="P30" s="103" t="s">
        <v>168</v>
      </c>
      <c r="Q30" s="103"/>
      <c r="R30" s="103"/>
      <c r="S30" s="102">
        <v>100</v>
      </c>
      <c r="T30" s="51">
        <f t="shared" si="4"/>
        <v>100000000</v>
      </c>
      <c r="U30" s="51"/>
      <c r="V30" s="51"/>
      <c r="W30" s="51">
        <f t="shared" si="3"/>
        <v>100000000</v>
      </c>
      <c r="X30" s="80" t="s">
        <v>171</v>
      </c>
      <c r="Y30" s="95" t="s">
        <v>74</v>
      </c>
      <c r="Z30" s="104" t="s">
        <v>45</v>
      </c>
    </row>
    <row r="31" spans="1:26" s="86" customFormat="1" ht="33" customHeight="1">
      <c r="A31" s="98">
        <v>3</v>
      </c>
      <c r="B31" s="65" t="s">
        <v>36</v>
      </c>
      <c r="C31" s="81"/>
      <c r="D31" s="81"/>
      <c r="E31" s="80"/>
      <c r="F31" s="80"/>
      <c r="G31" s="81"/>
      <c r="H31" s="80"/>
      <c r="I31" s="80"/>
      <c r="J31" s="80"/>
      <c r="K31" s="80"/>
      <c r="L31" s="80"/>
      <c r="M31" s="80"/>
      <c r="N31" s="80">
        <f>SUM(S31:S31)</f>
        <v>100</v>
      </c>
      <c r="O31" s="80"/>
      <c r="P31" s="83"/>
      <c r="Q31" s="83"/>
      <c r="R31" s="83"/>
      <c r="S31" s="80">
        <v>100</v>
      </c>
      <c r="T31" s="51">
        <f t="shared" si="4"/>
        <v>100000000</v>
      </c>
      <c r="U31" s="51">
        <v>100000000</v>
      </c>
      <c r="V31" s="51"/>
      <c r="W31" s="51">
        <f t="shared" si="3"/>
        <v>0</v>
      </c>
      <c r="X31" s="80" t="s">
        <v>171</v>
      </c>
      <c r="Y31" s="65" t="s">
        <v>75</v>
      </c>
      <c r="Z31" s="105" t="s">
        <v>69</v>
      </c>
    </row>
    <row r="32" spans="1:26" s="86" customFormat="1" ht="20.25" customHeight="1">
      <c r="A32" s="98">
        <v>4</v>
      </c>
      <c r="B32" s="65" t="s">
        <v>62</v>
      </c>
      <c r="C32" s="81"/>
      <c r="D32" s="81"/>
      <c r="E32" s="80"/>
      <c r="F32" s="80"/>
      <c r="G32" s="81"/>
      <c r="H32" s="80"/>
      <c r="I32" s="80"/>
      <c r="J32" s="80"/>
      <c r="K32" s="80"/>
      <c r="L32" s="80"/>
      <c r="M32" s="80"/>
      <c r="N32" s="80">
        <f>SUM(S32:S32)</f>
        <v>200</v>
      </c>
      <c r="O32" s="80"/>
      <c r="P32" s="83"/>
      <c r="Q32" s="83"/>
      <c r="R32" s="83"/>
      <c r="S32" s="80">
        <v>200</v>
      </c>
      <c r="T32" s="51">
        <f t="shared" si="4"/>
        <v>200000000</v>
      </c>
      <c r="U32" s="51"/>
      <c r="V32" s="51"/>
      <c r="W32" s="51">
        <f t="shared" si="3"/>
        <v>200000000</v>
      </c>
      <c r="X32" s="80" t="s">
        <v>171</v>
      </c>
      <c r="Y32" s="80" t="s">
        <v>78</v>
      </c>
      <c r="Z32" s="106" t="s">
        <v>71</v>
      </c>
    </row>
    <row r="33" spans="1:26" s="86" customFormat="1" ht="30.75" customHeight="1">
      <c r="A33" s="98">
        <v>5</v>
      </c>
      <c r="B33" s="65" t="s">
        <v>40</v>
      </c>
      <c r="C33" s="80"/>
      <c r="D33" s="81"/>
      <c r="E33" s="80"/>
      <c r="F33" s="80"/>
      <c r="G33" s="81"/>
      <c r="H33" s="80"/>
      <c r="I33" s="80"/>
      <c r="J33" s="80"/>
      <c r="K33" s="80"/>
      <c r="L33" s="80"/>
      <c r="M33" s="80"/>
      <c r="N33" s="80">
        <f>SUM(S33:S33)</f>
        <v>100</v>
      </c>
      <c r="O33" s="80"/>
      <c r="P33" s="83"/>
      <c r="Q33" s="83"/>
      <c r="R33" s="83"/>
      <c r="S33" s="80">
        <v>100</v>
      </c>
      <c r="T33" s="51">
        <f t="shared" si="4"/>
        <v>100000000</v>
      </c>
      <c r="U33" s="51"/>
      <c r="V33" s="51"/>
      <c r="W33" s="51">
        <f t="shared" si="3"/>
        <v>100000000</v>
      </c>
      <c r="X33" s="80" t="s">
        <v>171</v>
      </c>
      <c r="Y33" s="80" t="s">
        <v>73</v>
      </c>
      <c r="Z33" s="100" t="s">
        <v>70</v>
      </c>
    </row>
    <row r="34" spans="1:26" s="55" customFormat="1" ht="20.25" customHeight="1">
      <c r="A34" s="42">
        <v>6</v>
      </c>
      <c r="B34" s="65" t="s">
        <v>63</v>
      </c>
      <c r="C34" s="44"/>
      <c r="D34" s="45"/>
      <c r="E34" s="44"/>
      <c r="F34" s="46"/>
      <c r="G34" s="47"/>
      <c r="H34" s="46"/>
      <c r="I34" s="46"/>
      <c r="J34" s="88"/>
      <c r="K34" s="88"/>
      <c r="L34" s="46"/>
      <c r="M34" s="92"/>
      <c r="N34" s="44"/>
      <c r="O34" s="92"/>
      <c r="P34" s="68" t="s">
        <v>104</v>
      </c>
      <c r="Q34" s="68"/>
      <c r="R34" s="68"/>
      <c r="S34" s="92">
        <v>100</v>
      </c>
      <c r="T34" s="51">
        <f t="shared" si="4"/>
        <v>100000000</v>
      </c>
      <c r="U34" s="51"/>
      <c r="V34" s="51"/>
      <c r="W34" s="51">
        <f t="shared" si="3"/>
        <v>100000000</v>
      </c>
      <c r="X34" s="80" t="s">
        <v>171</v>
      </c>
      <c r="Y34" s="44" t="s">
        <v>73</v>
      </c>
      <c r="Z34" s="79" t="s">
        <v>70</v>
      </c>
    </row>
    <row r="35" spans="1:26" s="37" customFormat="1" ht="20.25" customHeight="1">
      <c r="A35" s="30" t="s">
        <v>15</v>
      </c>
      <c r="B35" s="107" t="s">
        <v>19</v>
      </c>
      <c r="C35" s="33">
        <f aca="true" t="shared" si="8" ref="C35:O35">SUM(C36:C40)</f>
        <v>12353.729</v>
      </c>
      <c r="D35" s="33">
        <f t="shared" si="8"/>
        <v>12353.729</v>
      </c>
      <c r="E35" s="33">
        <f t="shared" si="8"/>
        <v>11500</v>
      </c>
      <c r="F35" s="33">
        <f t="shared" si="8"/>
        <v>0</v>
      </c>
      <c r="G35" s="33">
        <f t="shared" si="8"/>
        <v>0</v>
      </c>
      <c r="H35" s="33">
        <f t="shared" si="8"/>
        <v>12163.321</v>
      </c>
      <c r="I35" s="33">
        <f t="shared" si="8"/>
        <v>0</v>
      </c>
      <c r="J35" s="33">
        <f t="shared" si="8"/>
        <v>11500</v>
      </c>
      <c r="K35" s="33">
        <f t="shared" si="8"/>
        <v>12163.321</v>
      </c>
      <c r="L35" s="33">
        <f t="shared" si="8"/>
        <v>0</v>
      </c>
      <c r="M35" s="33">
        <f t="shared" si="8"/>
        <v>15500</v>
      </c>
      <c r="N35" s="33">
        <f t="shared" si="8"/>
        <v>19892.404325</v>
      </c>
      <c r="O35" s="33">
        <f t="shared" si="8"/>
        <v>5314</v>
      </c>
      <c r="P35" s="34"/>
      <c r="Q35" s="34"/>
      <c r="R35" s="34"/>
      <c r="S35" s="33">
        <f>SUM(S36:S40)</f>
        <v>19892.404325</v>
      </c>
      <c r="T35" s="33">
        <f>SUM(T36:T40)</f>
        <v>19892404325</v>
      </c>
      <c r="U35" s="33">
        <f>SUM(U36:U40)</f>
        <v>396519000</v>
      </c>
      <c r="V35" s="33">
        <f>SUM(V36:V40)</f>
        <v>0</v>
      </c>
      <c r="W35" s="33">
        <f>SUM(W36:W40)</f>
        <v>19495885325</v>
      </c>
      <c r="X35" s="33"/>
      <c r="Y35" s="35"/>
      <c r="Z35" s="36"/>
    </row>
    <row r="36" spans="1:26" s="55" customFormat="1" ht="20.25" customHeight="1">
      <c r="A36" s="42">
        <v>1</v>
      </c>
      <c r="B36" s="43" t="s">
        <v>64</v>
      </c>
      <c r="C36" s="44"/>
      <c r="D36" s="45"/>
      <c r="E36" s="46"/>
      <c r="F36" s="44"/>
      <c r="G36" s="45"/>
      <c r="H36" s="44"/>
      <c r="I36" s="44"/>
      <c r="J36" s="44"/>
      <c r="K36" s="44"/>
      <c r="L36" s="44"/>
      <c r="M36" s="45">
        <v>15000</v>
      </c>
      <c r="N36" s="45">
        <f>SUM(S36:S36)</f>
        <v>10000</v>
      </c>
      <c r="O36" s="45"/>
      <c r="P36" s="103" t="s">
        <v>133</v>
      </c>
      <c r="Q36" s="103" t="s">
        <v>127</v>
      </c>
      <c r="R36" s="103">
        <v>166</v>
      </c>
      <c r="S36" s="45">
        <v>10000</v>
      </c>
      <c r="T36" s="51">
        <f t="shared" si="4"/>
        <v>10000000000</v>
      </c>
      <c r="U36" s="51"/>
      <c r="V36" s="51"/>
      <c r="W36" s="51">
        <f t="shared" si="3"/>
        <v>10000000000</v>
      </c>
      <c r="X36" s="44"/>
      <c r="Y36" s="65" t="s">
        <v>77</v>
      </c>
      <c r="Z36" s="108" t="s">
        <v>69</v>
      </c>
    </row>
    <row r="37" spans="1:26" s="55" customFormat="1" ht="21.75" customHeight="1">
      <c r="A37" s="42">
        <v>2</v>
      </c>
      <c r="B37" s="43" t="s">
        <v>53</v>
      </c>
      <c r="C37" s="92">
        <v>853.729</v>
      </c>
      <c r="D37" s="45">
        <v>853.729</v>
      </c>
      <c r="E37" s="46"/>
      <c r="F37" s="44"/>
      <c r="G37" s="45"/>
      <c r="H37" s="92">
        <v>663.321</v>
      </c>
      <c r="I37" s="92"/>
      <c r="J37" s="92"/>
      <c r="K37" s="92">
        <v>663.321</v>
      </c>
      <c r="L37" s="44"/>
      <c r="M37" s="44">
        <v>500</v>
      </c>
      <c r="N37" s="45">
        <f>SUM(S37:S37)</f>
        <v>500</v>
      </c>
      <c r="O37" s="45"/>
      <c r="P37" s="103" t="s">
        <v>105</v>
      </c>
      <c r="Q37" s="103" t="s">
        <v>127</v>
      </c>
      <c r="R37" s="103">
        <v>166</v>
      </c>
      <c r="S37" s="45">
        <v>500</v>
      </c>
      <c r="T37" s="51">
        <f t="shared" si="4"/>
        <v>500000000</v>
      </c>
      <c r="U37" s="51"/>
      <c r="V37" s="51"/>
      <c r="W37" s="51">
        <f t="shared" si="3"/>
        <v>500000000</v>
      </c>
      <c r="X37" s="44"/>
      <c r="Y37" s="44" t="s">
        <v>74</v>
      </c>
      <c r="Z37" s="54" t="s">
        <v>45</v>
      </c>
    </row>
    <row r="38" spans="1:26" s="55" customFormat="1" ht="66.75" customHeight="1">
      <c r="A38" s="42">
        <v>3</v>
      </c>
      <c r="B38" s="43" t="s">
        <v>58</v>
      </c>
      <c r="C38" s="45">
        <v>11500</v>
      </c>
      <c r="D38" s="45">
        <v>11500</v>
      </c>
      <c r="E38" s="45">
        <v>11500</v>
      </c>
      <c r="F38" s="44"/>
      <c r="G38" s="45"/>
      <c r="H38" s="67">
        <v>11500</v>
      </c>
      <c r="I38" s="44"/>
      <c r="J38" s="48">
        <v>11500</v>
      </c>
      <c r="K38" s="45">
        <v>11500</v>
      </c>
      <c r="L38" s="44"/>
      <c r="M38" s="45"/>
      <c r="N38" s="45">
        <f>SUM(S38:S38)</f>
        <v>5500</v>
      </c>
      <c r="O38" s="45">
        <v>5314</v>
      </c>
      <c r="P38" s="103" t="s">
        <v>137</v>
      </c>
      <c r="Q38" s="103" t="s">
        <v>127</v>
      </c>
      <c r="R38" s="103">
        <v>166</v>
      </c>
      <c r="S38" s="45">
        <v>5500</v>
      </c>
      <c r="T38" s="51">
        <f t="shared" si="4"/>
        <v>5500000000</v>
      </c>
      <c r="U38" s="51"/>
      <c r="V38" s="51"/>
      <c r="W38" s="51">
        <f t="shared" si="3"/>
        <v>5500000000</v>
      </c>
      <c r="X38" s="16" t="s">
        <v>95</v>
      </c>
      <c r="Y38" s="65" t="s">
        <v>92</v>
      </c>
      <c r="Z38" s="109" t="s">
        <v>68</v>
      </c>
    </row>
    <row r="39" spans="1:26" s="110" customFormat="1" ht="21" customHeight="1">
      <c r="A39" s="42">
        <v>4</v>
      </c>
      <c r="B39" s="43" t="s">
        <v>65</v>
      </c>
      <c r="C39" s="45"/>
      <c r="D39" s="45"/>
      <c r="E39" s="45"/>
      <c r="F39" s="45"/>
      <c r="G39" s="45"/>
      <c r="H39" s="45"/>
      <c r="I39" s="45"/>
      <c r="J39" s="48"/>
      <c r="K39" s="45"/>
      <c r="L39" s="45"/>
      <c r="M39" s="45"/>
      <c r="N39" s="45">
        <f>SUM(S39:S39)</f>
        <v>3292.404325</v>
      </c>
      <c r="O39" s="45"/>
      <c r="P39" s="103" t="s">
        <v>106</v>
      </c>
      <c r="Q39" s="103" t="s">
        <v>127</v>
      </c>
      <c r="R39" s="103">
        <v>166</v>
      </c>
      <c r="S39" s="45">
        <f>3000+292.404325</f>
        <v>3292.404325</v>
      </c>
      <c r="T39" s="51">
        <f t="shared" si="4"/>
        <v>3292404325</v>
      </c>
      <c r="U39" s="51"/>
      <c r="V39" s="51"/>
      <c r="W39" s="51">
        <f t="shared" si="3"/>
        <v>3292404325</v>
      </c>
      <c r="X39" s="44"/>
      <c r="Y39" s="65" t="s">
        <v>74</v>
      </c>
      <c r="Z39" s="85" t="s">
        <v>45</v>
      </c>
    </row>
    <row r="40" spans="1:26" s="55" customFormat="1" ht="45" customHeight="1">
      <c r="A40" s="42">
        <v>5</v>
      </c>
      <c r="B40" s="43" t="s">
        <v>79</v>
      </c>
      <c r="C40" s="45"/>
      <c r="D40" s="45"/>
      <c r="E40" s="45"/>
      <c r="F40" s="45"/>
      <c r="G40" s="45"/>
      <c r="H40" s="45"/>
      <c r="I40" s="45"/>
      <c r="J40" s="48"/>
      <c r="K40" s="45"/>
      <c r="L40" s="45"/>
      <c r="M40" s="45"/>
      <c r="N40" s="45">
        <f>SUM(S40:S40)</f>
        <v>600</v>
      </c>
      <c r="O40" s="45"/>
      <c r="P40" s="103" t="s">
        <v>107</v>
      </c>
      <c r="Q40" s="103" t="s">
        <v>127</v>
      </c>
      <c r="R40" s="103">
        <v>166</v>
      </c>
      <c r="S40" s="45">
        <v>600</v>
      </c>
      <c r="T40" s="51">
        <f t="shared" si="4"/>
        <v>600000000</v>
      </c>
      <c r="U40" s="51">
        <v>396519000</v>
      </c>
      <c r="V40" s="51"/>
      <c r="W40" s="51">
        <f t="shared" si="3"/>
        <v>203481000</v>
      </c>
      <c r="X40" s="53"/>
      <c r="Y40" s="65" t="s">
        <v>80</v>
      </c>
      <c r="Z40" s="111" t="s">
        <v>68</v>
      </c>
    </row>
    <row r="41" spans="1:26" s="110" customFormat="1" ht="13.5">
      <c r="A41" s="30" t="s">
        <v>18</v>
      </c>
      <c r="B41" s="107" t="s">
        <v>2</v>
      </c>
      <c r="C41" s="33">
        <f aca="true" t="shared" si="9" ref="C41:O41">C42+C58+C71</f>
        <v>435103.093</v>
      </c>
      <c r="D41" s="33">
        <f t="shared" si="9"/>
        <v>306594.093</v>
      </c>
      <c r="E41" s="33">
        <f t="shared" si="9"/>
        <v>38630</v>
      </c>
      <c r="F41" s="33">
        <f t="shared" si="9"/>
        <v>17051</v>
      </c>
      <c r="G41" s="33">
        <f t="shared" si="9"/>
        <v>49451</v>
      </c>
      <c r="H41" s="33">
        <f t="shared" si="9"/>
        <v>157874.12</v>
      </c>
      <c r="I41" s="33">
        <f t="shared" si="9"/>
        <v>18844</v>
      </c>
      <c r="J41" s="33">
        <f t="shared" si="9"/>
        <v>38630</v>
      </c>
      <c r="K41" s="33">
        <f t="shared" si="9"/>
        <v>143149</v>
      </c>
      <c r="L41" s="33">
        <f t="shared" si="9"/>
        <v>12882</v>
      </c>
      <c r="M41" s="33">
        <f t="shared" si="9"/>
        <v>118250.971</v>
      </c>
      <c r="N41" s="33">
        <f t="shared" si="9"/>
        <v>53756.229</v>
      </c>
      <c r="O41" s="33">
        <f t="shared" si="9"/>
        <v>6335.866</v>
      </c>
      <c r="P41" s="34"/>
      <c r="Q41" s="34"/>
      <c r="R41" s="34"/>
      <c r="S41" s="33">
        <f>S42+S58+S71</f>
        <v>57537.444675</v>
      </c>
      <c r="T41" s="33">
        <f>T42+T58+T71</f>
        <v>57220959072</v>
      </c>
      <c r="U41" s="33">
        <f>U42+U58+U71</f>
        <v>2871702000</v>
      </c>
      <c r="V41" s="33">
        <f>V42+V58+V71</f>
        <v>3422992000</v>
      </c>
      <c r="W41" s="33">
        <f>W42+W58+W71</f>
        <v>57772249072</v>
      </c>
      <c r="X41" s="33"/>
      <c r="Y41" s="44"/>
      <c r="Z41" s="109"/>
    </row>
    <row r="42" spans="1:26" s="37" customFormat="1" ht="13.5">
      <c r="A42" s="30" t="s">
        <v>4</v>
      </c>
      <c r="B42" s="112" t="s">
        <v>44</v>
      </c>
      <c r="C42" s="33">
        <f aca="true" t="shared" si="10" ref="C42:O42">SUM(C43:C57)</f>
        <v>82444</v>
      </c>
      <c r="D42" s="33">
        <f t="shared" si="10"/>
        <v>80868</v>
      </c>
      <c r="E42" s="33">
        <f t="shared" si="10"/>
        <v>2000</v>
      </c>
      <c r="F42" s="33">
        <f t="shared" si="10"/>
        <v>0</v>
      </c>
      <c r="G42" s="33">
        <f t="shared" si="10"/>
        <v>0</v>
      </c>
      <c r="H42" s="33">
        <f t="shared" si="10"/>
        <v>61326</v>
      </c>
      <c r="I42" s="33">
        <f t="shared" si="10"/>
        <v>2000</v>
      </c>
      <c r="J42" s="33">
        <f t="shared" si="10"/>
        <v>2000</v>
      </c>
      <c r="K42" s="33">
        <f t="shared" si="10"/>
        <v>53926</v>
      </c>
      <c r="L42" s="33">
        <f t="shared" si="10"/>
        <v>3100</v>
      </c>
      <c r="M42" s="33">
        <f t="shared" si="10"/>
        <v>4600.971</v>
      </c>
      <c r="N42" s="33">
        <f t="shared" si="10"/>
        <v>2000</v>
      </c>
      <c r="O42" s="33">
        <f t="shared" si="10"/>
        <v>1000</v>
      </c>
      <c r="P42" s="34"/>
      <c r="Q42" s="34"/>
      <c r="R42" s="34"/>
      <c r="S42" s="33">
        <f>SUM(S43:S57)</f>
        <v>4292.566674999999</v>
      </c>
      <c r="T42" s="33">
        <f>SUM(T43:T52)</f>
        <v>3976081072</v>
      </c>
      <c r="U42" s="33">
        <f>SUM(U43:U52)</f>
        <v>145205000</v>
      </c>
      <c r="V42" s="33">
        <f>SUM(V43:V52)</f>
        <v>914709000</v>
      </c>
      <c r="W42" s="33">
        <f>SUM(W43:W52)</f>
        <v>4745585072</v>
      </c>
      <c r="X42" s="33"/>
      <c r="Y42" s="35"/>
      <c r="Z42" s="36"/>
    </row>
    <row r="43" spans="1:26" s="91" customFormat="1" ht="19.5" customHeight="1">
      <c r="A43" s="56">
        <v>1</v>
      </c>
      <c r="B43" s="87" t="s">
        <v>26</v>
      </c>
      <c r="C43" s="57">
        <v>21860</v>
      </c>
      <c r="D43" s="57">
        <v>21860</v>
      </c>
      <c r="E43" s="57">
        <v>2000</v>
      </c>
      <c r="F43" s="57"/>
      <c r="G43" s="57"/>
      <c r="H43" s="57">
        <v>19100</v>
      </c>
      <c r="I43" s="57">
        <v>2000</v>
      </c>
      <c r="J43" s="57">
        <f>E43</f>
        <v>2000</v>
      </c>
      <c r="K43" s="57">
        <v>16000</v>
      </c>
      <c r="L43" s="57">
        <f>H43-K43</f>
        <v>3100</v>
      </c>
      <c r="M43" s="57"/>
      <c r="N43" s="57">
        <f>SUM(S43:S43)</f>
        <v>1000</v>
      </c>
      <c r="O43" s="57"/>
      <c r="P43" s="62" t="s">
        <v>108</v>
      </c>
      <c r="Q43" s="62" t="s">
        <v>127</v>
      </c>
      <c r="R43" s="62">
        <v>161</v>
      </c>
      <c r="S43" s="57">
        <v>1000</v>
      </c>
      <c r="T43" s="51">
        <f t="shared" si="4"/>
        <v>1000000000</v>
      </c>
      <c r="U43" s="51"/>
      <c r="V43" s="51"/>
      <c r="W43" s="51">
        <f t="shared" si="3"/>
        <v>1000000000</v>
      </c>
      <c r="X43" s="67"/>
      <c r="Y43" s="67"/>
      <c r="Z43" s="113" t="s">
        <v>68</v>
      </c>
    </row>
    <row r="44" spans="1:26" s="55" customFormat="1" ht="30" customHeight="1">
      <c r="A44" s="42">
        <v>2</v>
      </c>
      <c r="B44" s="65" t="s">
        <v>41</v>
      </c>
      <c r="C44" s="45">
        <v>60584</v>
      </c>
      <c r="D44" s="45">
        <v>59008</v>
      </c>
      <c r="E44" s="45"/>
      <c r="F44" s="45"/>
      <c r="G44" s="45"/>
      <c r="H44" s="45">
        <v>42226</v>
      </c>
      <c r="I44" s="45"/>
      <c r="J44" s="45"/>
      <c r="K44" s="45">
        <v>37926</v>
      </c>
      <c r="L44" s="45"/>
      <c r="M44" s="45">
        <v>3000</v>
      </c>
      <c r="N44" s="57">
        <f>SUM(S44:S44)</f>
        <v>1000</v>
      </c>
      <c r="O44" s="45">
        <v>1000</v>
      </c>
      <c r="P44" s="103" t="s">
        <v>109</v>
      </c>
      <c r="Q44" s="103" t="s">
        <v>127</v>
      </c>
      <c r="R44" s="103">
        <v>163</v>
      </c>
      <c r="S44" s="45">
        <v>1000</v>
      </c>
      <c r="T44" s="51">
        <f t="shared" si="4"/>
        <v>1000000000</v>
      </c>
      <c r="U44" s="51"/>
      <c r="V44" s="51">
        <v>500000000</v>
      </c>
      <c r="W44" s="51">
        <f t="shared" si="3"/>
        <v>1500000000</v>
      </c>
      <c r="X44" s="44"/>
      <c r="Y44" s="65"/>
      <c r="Z44" s="114" t="s">
        <v>70</v>
      </c>
    </row>
    <row r="45" spans="1:26" s="55" customFormat="1" ht="27.75" customHeight="1">
      <c r="A45" s="42">
        <v>3</v>
      </c>
      <c r="B45" s="72" t="s">
        <v>93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15">
        <v>809.856</v>
      </c>
      <c r="N45" s="116"/>
      <c r="O45" s="115"/>
      <c r="P45" s="117" t="s">
        <v>110</v>
      </c>
      <c r="Q45" s="117" t="s">
        <v>127</v>
      </c>
      <c r="R45" s="117">
        <v>163</v>
      </c>
      <c r="S45" s="115">
        <v>809.856</v>
      </c>
      <c r="T45" s="51">
        <f t="shared" si="4"/>
        <v>809856000</v>
      </c>
      <c r="U45" s="51">
        <v>78226000</v>
      </c>
      <c r="V45" s="51"/>
      <c r="W45" s="51">
        <f t="shared" si="3"/>
        <v>731630000</v>
      </c>
      <c r="X45" s="53"/>
      <c r="Y45" s="72"/>
      <c r="Z45" s="114" t="s">
        <v>70</v>
      </c>
    </row>
    <row r="46" spans="1:26" s="91" customFormat="1" ht="31.5" customHeight="1">
      <c r="A46" s="42">
        <v>4</v>
      </c>
      <c r="B46" s="118" t="s">
        <v>88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9">
        <v>625.852</v>
      </c>
      <c r="N46" s="116"/>
      <c r="O46" s="119"/>
      <c r="P46" s="120" t="s">
        <v>111</v>
      </c>
      <c r="Q46" s="120" t="s">
        <v>127</v>
      </c>
      <c r="R46" s="120" t="s">
        <v>128</v>
      </c>
      <c r="S46" s="119">
        <v>625.852</v>
      </c>
      <c r="T46" s="51">
        <f t="shared" si="4"/>
        <v>625852000</v>
      </c>
      <c r="U46" s="51">
        <v>66979000</v>
      </c>
      <c r="V46" s="51"/>
      <c r="W46" s="51">
        <f t="shared" si="3"/>
        <v>558873000</v>
      </c>
      <c r="X46" s="75"/>
      <c r="Y46" s="118"/>
      <c r="Z46" s="121" t="s">
        <v>70</v>
      </c>
    </row>
    <row r="47" spans="1:26" s="55" customFormat="1" ht="19.5" customHeight="1">
      <c r="A47" s="42">
        <v>5</v>
      </c>
      <c r="B47" s="72" t="s">
        <v>84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115">
        <v>71.365</v>
      </c>
      <c r="N47" s="116"/>
      <c r="O47" s="115"/>
      <c r="P47" s="117" t="s">
        <v>134</v>
      </c>
      <c r="Q47" s="117" t="s">
        <v>127</v>
      </c>
      <c r="R47" s="117" t="s">
        <v>129</v>
      </c>
      <c r="S47" s="115">
        <v>71.365</v>
      </c>
      <c r="T47" s="51">
        <f t="shared" si="4"/>
        <v>71365000</v>
      </c>
      <c r="U47" s="51"/>
      <c r="V47" s="51"/>
      <c r="W47" s="51">
        <f t="shared" si="3"/>
        <v>71365000</v>
      </c>
      <c r="X47" s="53"/>
      <c r="Y47" s="72"/>
      <c r="Z47" s="122" t="s">
        <v>69</v>
      </c>
    </row>
    <row r="48" spans="1:26" s="55" customFormat="1" ht="33" customHeight="1">
      <c r="A48" s="42">
        <v>6</v>
      </c>
      <c r="B48" s="72" t="s">
        <v>85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115">
        <v>93.898</v>
      </c>
      <c r="N48" s="116"/>
      <c r="O48" s="115"/>
      <c r="P48" s="117" t="s">
        <v>135</v>
      </c>
      <c r="Q48" s="117" t="s">
        <v>127</v>
      </c>
      <c r="R48" s="117" t="s">
        <v>130</v>
      </c>
      <c r="S48" s="115">
        <v>93.898</v>
      </c>
      <c r="T48" s="51">
        <f t="shared" si="4"/>
        <v>93898000</v>
      </c>
      <c r="U48" s="51"/>
      <c r="V48" s="51"/>
      <c r="W48" s="51">
        <f t="shared" si="3"/>
        <v>93898000</v>
      </c>
      <c r="X48" s="53"/>
      <c r="Y48" s="72"/>
      <c r="Z48" s="122" t="s">
        <v>69</v>
      </c>
    </row>
    <row r="49" spans="1:26" s="55" customFormat="1" ht="19.5" customHeight="1">
      <c r="A49" s="42">
        <v>7</v>
      </c>
      <c r="B49" s="72" t="s">
        <v>138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115"/>
      <c r="N49" s="116"/>
      <c r="O49" s="115"/>
      <c r="P49" s="117" t="s">
        <v>139</v>
      </c>
      <c r="Q49" s="117" t="s">
        <v>127</v>
      </c>
      <c r="R49" s="117" t="s">
        <v>140</v>
      </c>
      <c r="S49" s="115">
        <v>80.646</v>
      </c>
      <c r="T49" s="51">
        <f t="shared" si="4"/>
        <v>80646000</v>
      </c>
      <c r="U49" s="51"/>
      <c r="V49" s="51">
        <v>344709000</v>
      </c>
      <c r="W49" s="51">
        <f t="shared" si="3"/>
        <v>425355000</v>
      </c>
      <c r="X49" s="53"/>
      <c r="Y49" s="72"/>
      <c r="Z49" s="122"/>
    </row>
    <row r="50" spans="1:26" s="55" customFormat="1" ht="19.5" customHeight="1">
      <c r="A50" s="42">
        <v>8</v>
      </c>
      <c r="B50" s="72" t="s">
        <v>149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115"/>
      <c r="N50" s="116"/>
      <c r="O50" s="115"/>
      <c r="P50" s="117" t="s">
        <v>150</v>
      </c>
      <c r="Q50" s="117" t="s">
        <v>127</v>
      </c>
      <c r="R50" s="117" t="s">
        <v>128</v>
      </c>
      <c r="S50" s="115">
        <v>292.544072</v>
      </c>
      <c r="T50" s="51">
        <f t="shared" si="4"/>
        <v>292544072</v>
      </c>
      <c r="U50" s="51"/>
      <c r="V50" s="51"/>
      <c r="W50" s="51">
        <f t="shared" si="3"/>
        <v>292544072</v>
      </c>
      <c r="X50" s="53"/>
      <c r="Y50" s="72"/>
      <c r="Z50" s="122"/>
    </row>
    <row r="51" spans="1:26" s="55" customFormat="1" ht="19.5" customHeight="1">
      <c r="A51" s="42">
        <v>9</v>
      </c>
      <c r="B51" s="72" t="s">
        <v>162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15"/>
      <c r="N51" s="116"/>
      <c r="O51" s="115"/>
      <c r="P51" s="117" t="s">
        <v>163</v>
      </c>
      <c r="Q51" s="117" t="s">
        <v>127</v>
      </c>
      <c r="R51" s="117" t="s">
        <v>131</v>
      </c>
      <c r="S51" s="115"/>
      <c r="T51" s="51"/>
      <c r="U51" s="51"/>
      <c r="V51" s="51">
        <v>70000000</v>
      </c>
      <c r="W51" s="51">
        <f t="shared" si="3"/>
        <v>70000000</v>
      </c>
      <c r="X51" s="53"/>
      <c r="Y51" s="72"/>
      <c r="Z51" s="122"/>
    </row>
    <row r="52" spans="1:26" s="55" customFormat="1" ht="19.5" customHeight="1">
      <c r="A52" s="42">
        <v>10</v>
      </c>
      <c r="B52" s="72" t="s">
        <v>141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115"/>
      <c r="N52" s="116"/>
      <c r="O52" s="115"/>
      <c r="P52" s="117" t="s">
        <v>166</v>
      </c>
      <c r="Q52" s="117" t="s">
        <v>127</v>
      </c>
      <c r="R52" s="117" t="s">
        <v>140</v>
      </c>
      <c r="S52" s="115">
        <v>1.92</v>
      </c>
      <c r="T52" s="51">
        <f t="shared" si="4"/>
        <v>1920000</v>
      </c>
      <c r="U52" s="51"/>
      <c r="V52" s="51"/>
      <c r="W52" s="51">
        <f t="shared" si="3"/>
        <v>1920000</v>
      </c>
      <c r="X52" s="53"/>
      <c r="Y52" s="72"/>
      <c r="Z52" s="122"/>
    </row>
    <row r="53" spans="1:26" s="55" customFormat="1" ht="19.5" customHeight="1" hidden="1">
      <c r="A53" s="42">
        <v>11</v>
      </c>
      <c r="B53" s="72" t="s">
        <v>142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15"/>
      <c r="N53" s="116"/>
      <c r="O53" s="115"/>
      <c r="P53" s="117"/>
      <c r="Q53" s="117" t="s">
        <v>127</v>
      </c>
      <c r="R53" s="117" t="s">
        <v>140</v>
      </c>
      <c r="S53" s="115">
        <v>210.54916</v>
      </c>
      <c r="T53" s="51">
        <f t="shared" si="4"/>
        <v>210549160</v>
      </c>
      <c r="U53" s="51"/>
      <c r="V53" s="51"/>
      <c r="W53" s="51">
        <f t="shared" si="3"/>
        <v>210549160</v>
      </c>
      <c r="X53" s="141" t="s">
        <v>160</v>
      </c>
      <c r="Y53" s="72"/>
      <c r="Z53" s="122"/>
    </row>
    <row r="54" spans="1:26" s="55" customFormat="1" ht="19.5" customHeight="1" hidden="1">
      <c r="A54" s="42">
        <v>12</v>
      </c>
      <c r="B54" s="72" t="s">
        <v>143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115"/>
      <c r="N54" s="116"/>
      <c r="O54" s="115"/>
      <c r="P54" s="117"/>
      <c r="Q54" s="117" t="s">
        <v>127</v>
      </c>
      <c r="R54" s="117" t="s">
        <v>140</v>
      </c>
      <c r="S54" s="115">
        <v>18.45288</v>
      </c>
      <c r="T54" s="51">
        <f t="shared" si="4"/>
        <v>18452880</v>
      </c>
      <c r="U54" s="51"/>
      <c r="V54" s="51"/>
      <c r="W54" s="51">
        <f t="shared" si="3"/>
        <v>18452880</v>
      </c>
      <c r="X54" s="142"/>
      <c r="Y54" s="72"/>
      <c r="Z54" s="122"/>
    </row>
    <row r="55" spans="1:26" s="55" customFormat="1" ht="19.5" customHeight="1" hidden="1">
      <c r="A55" s="42">
        <v>13</v>
      </c>
      <c r="B55" s="72" t="s">
        <v>144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115"/>
      <c r="N55" s="116"/>
      <c r="O55" s="115"/>
      <c r="P55" s="117"/>
      <c r="Q55" s="117" t="s">
        <v>127</v>
      </c>
      <c r="R55" s="117" t="s">
        <v>140</v>
      </c>
      <c r="S55" s="115">
        <v>45.539486</v>
      </c>
      <c r="T55" s="51">
        <f t="shared" si="4"/>
        <v>45539486</v>
      </c>
      <c r="U55" s="51"/>
      <c r="V55" s="51"/>
      <c r="W55" s="51">
        <f t="shared" si="3"/>
        <v>45539486</v>
      </c>
      <c r="X55" s="142"/>
      <c r="Y55" s="72"/>
      <c r="Z55" s="122"/>
    </row>
    <row r="56" spans="1:26" s="55" customFormat="1" ht="19.5" customHeight="1" hidden="1">
      <c r="A56" s="42">
        <v>14</v>
      </c>
      <c r="B56" s="72" t="s">
        <v>145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115"/>
      <c r="N56" s="116"/>
      <c r="O56" s="115"/>
      <c r="P56" s="117"/>
      <c r="Q56" s="117" t="s">
        <v>127</v>
      </c>
      <c r="R56" s="117" t="s">
        <v>140</v>
      </c>
      <c r="S56" s="115">
        <v>25.165709</v>
      </c>
      <c r="T56" s="51">
        <f t="shared" si="4"/>
        <v>25165709</v>
      </c>
      <c r="U56" s="51"/>
      <c r="V56" s="51"/>
      <c r="W56" s="51">
        <f t="shared" si="3"/>
        <v>25165709</v>
      </c>
      <c r="X56" s="142"/>
      <c r="Y56" s="72"/>
      <c r="Z56" s="122"/>
    </row>
    <row r="57" spans="1:26" s="55" customFormat="1" ht="19.5" customHeight="1" hidden="1">
      <c r="A57" s="42">
        <v>15</v>
      </c>
      <c r="B57" s="72" t="s">
        <v>146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115"/>
      <c r="N57" s="116"/>
      <c r="O57" s="115"/>
      <c r="P57" s="117"/>
      <c r="Q57" s="117" t="s">
        <v>127</v>
      </c>
      <c r="R57" s="117" t="s">
        <v>140</v>
      </c>
      <c r="S57" s="115">
        <v>16.778368</v>
      </c>
      <c r="T57" s="51">
        <f t="shared" si="4"/>
        <v>16778368</v>
      </c>
      <c r="U57" s="51"/>
      <c r="V57" s="51"/>
      <c r="W57" s="51">
        <f t="shared" si="3"/>
        <v>16778368</v>
      </c>
      <c r="X57" s="143"/>
      <c r="Y57" s="72"/>
      <c r="Z57" s="122"/>
    </row>
    <row r="58" spans="1:26" s="37" customFormat="1" ht="13.5">
      <c r="A58" s="30" t="s">
        <v>5</v>
      </c>
      <c r="B58" s="112" t="s">
        <v>38</v>
      </c>
      <c r="C58" s="33">
        <f aca="true" t="shared" si="11" ref="C58:W58">SUM(C59:C70)</f>
        <v>289659.093</v>
      </c>
      <c r="D58" s="33">
        <f t="shared" si="11"/>
        <v>162726.093</v>
      </c>
      <c r="E58" s="33">
        <f t="shared" si="11"/>
        <v>31830</v>
      </c>
      <c r="F58" s="33">
        <f t="shared" si="11"/>
        <v>17051</v>
      </c>
      <c r="G58" s="33">
        <f t="shared" si="11"/>
        <v>43651</v>
      </c>
      <c r="H58" s="33">
        <f t="shared" si="11"/>
        <v>90748.12</v>
      </c>
      <c r="I58" s="33">
        <f t="shared" si="11"/>
        <v>16044</v>
      </c>
      <c r="J58" s="33">
        <f t="shared" si="11"/>
        <v>31830</v>
      </c>
      <c r="K58" s="33">
        <f t="shared" si="11"/>
        <v>84423</v>
      </c>
      <c r="L58" s="33">
        <f t="shared" si="11"/>
        <v>8782</v>
      </c>
      <c r="M58" s="33">
        <f t="shared" si="11"/>
        <v>81650</v>
      </c>
      <c r="N58" s="33">
        <f t="shared" si="11"/>
        <v>29056.229</v>
      </c>
      <c r="O58" s="33">
        <f t="shared" si="11"/>
        <v>5335.866</v>
      </c>
      <c r="P58" s="34"/>
      <c r="Q58" s="34"/>
      <c r="R58" s="34"/>
      <c r="S58" s="39">
        <f t="shared" si="11"/>
        <v>30544.878</v>
      </c>
      <c r="T58" s="33">
        <f t="shared" si="11"/>
        <v>30544878000</v>
      </c>
      <c r="U58" s="33">
        <f t="shared" si="11"/>
        <v>1226497000</v>
      </c>
      <c r="V58" s="33">
        <f t="shared" si="11"/>
        <v>1860707000</v>
      </c>
      <c r="W58" s="33">
        <f t="shared" si="11"/>
        <v>31179088000</v>
      </c>
      <c r="X58" s="33"/>
      <c r="Y58" s="35"/>
      <c r="Z58" s="36"/>
    </row>
    <row r="59" spans="1:26" s="55" customFormat="1" ht="19.5" customHeight="1">
      <c r="A59" s="42">
        <v>1</v>
      </c>
      <c r="B59" s="43" t="s">
        <v>22</v>
      </c>
      <c r="C59" s="45">
        <v>63009</v>
      </c>
      <c r="D59" s="45">
        <v>50367</v>
      </c>
      <c r="E59" s="45">
        <v>10000</v>
      </c>
      <c r="F59" s="45">
        <v>7000</v>
      </c>
      <c r="G59" s="45">
        <v>10000</v>
      </c>
      <c r="H59" s="45">
        <v>26774</v>
      </c>
      <c r="I59" s="45">
        <v>790</v>
      </c>
      <c r="J59" s="45">
        <f>E59</f>
        <v>10000</v>
      </c>
      <c r="K59" s="45">
        <v>26144</v>
      </c>
      <c r="L59" s="45">
        <f>H59-K59</f>
        <v>630</v>
      </c>
      <c r="M59" s="45">
        <v>20000</v>
      </c>
      <c r="N59" s="45">
        <f aca="true" t="shared" si="12" ref="N59:N66">SUM(S59:S59)</f>
        <v>12000</v>
      </c>
      <c r="O59" s="45"/>
      <c r="P59" s="103" t="s">
        <v>120</v>
      </c>
      <c r="Q59" s="103" t="s">
        <v>127</v>
      </c>
      <c r="R59" s="103" t="s">
        <v>128</v>
      </c>
      <c r="S59" s="45">
        <v>12000</v>
      </c>
      <c r="T59" s="51">
        <f t="shared" si="4"/>
        <v>12000000000</v>
      </c>
      <c r="U59" s="51"/>
      <c r="V59" s="51"/>
      <c r="W59" s="51">
        <f t="shared" si="3"/>
        <v>12000000000</v>
      </c>
      <c r="X59" s="44"/>
      <c r="Y59" s="44"/>
      <c r="Z59" s="123" t="s">
        <v>67</v>
      </c>
    </row>
    <row r="60" spans="1:26" s="55" customFormat="1" ht="19.5" customHeight="1">
      <c r="A60" s="42">
        <v>2</v>
      </c>
      <c r="B60" s="65" t="s">
        <v>31</v>
      </c>
      <c r="C60" s="45">
        <v>21628</v>
      </c>
      <c r="D60" s="45">
        <v>17194</v>
      </c>
      <c r="E60" s="45">
        <f>5000-500</f>
        <v>4500</v>
      </c>
      <c r="F60" s="45">
        <v>1728</v>
      </c>
      <c r="G60" s="45">
        <v>4428</v>
      </c>
      <c r="H60" s="45">
        <v>4428</v>
      </c>
      <c r="I60" s="45">
        <v>2878</v>
      </c>
      <c r="J60" s="45">
        <f>E60</f>
        <v>4500</v>
      </c>
      <c r="K60" s="45">
        <v>4700</v>
      </c>
      <c r="L60" s="45"/>
      <c r="M60" s="45">
        <v>10000</v>
      </c>
      <c r="N60" s="45">
        <f t="shared" si="12"/>
        <v>6500</v>
      </c>
      <c r="O60" s="45"/>
      <c r="P60" s="103" t="s">
        <v>112</v>
      </c>
      <c r="Q60" s="103" t="s">
        <v>127</v>
      </c>
      <c r="R60" s="103" t="s">
        <v>128</v>
      </c>
      <c r="S60" s="45">
        <f>6000+500</f>
        <v>6500</v>
      </c>
      <c r="T60" s="51">
        <f t="shared" si="4"/>
        <v>6500000000</v>
      </c>
      <c r="U60" s="51"/>
      <c r="V60" s="51">
        <v>500000000</v>
      </c>
      <c r="W60" s="51">
        <f t="shared" si="3"/>
        <v>7000000000</v>
      </c>
      <c r="X60" s="44"/>
      <c r="Y60" s="35"/>
      <c r="Z60" s="114" t="s">
        <v>70</v>
      </c>
    </row>
    <row r="61" spans="1:26" s="91" customFormat="1" ht="66.75" customHeight="1">
      <c r="A61" s="42">
        <v>3</v>
      </c>
      <c r="B61" s="124" t="s">
        <v>91</v>
      </c>
      <c r="C61" s="57">
        <v>7000</v>
      </c>
      <c r="D61" s="57">
        <v>6200</v>
      </c>
      <c r="E61" s="57"/>
      <c r="F61" s="57"/>
      <c r="G61" s="57"/>
      <c r="H61" s="57"/>
      <c r="I61" s="57"/>
      <c r="J61" s="57"/>
      <c r="K61" s="57"/>
      <c r="L61" s="57"/>
      <c r="M61" s="57">
        <v>6000</v>
      </c>
      <c r="N61" s="45">
        <f>SUM(S61:S61)</f>
        <v>3000</v>
      </c>
      <c r="O61" s="57"/>
      <c r="P61" s="62" t="s">
        <v>151</v>
      </c>
      <c r="Q61" s="62" t="s">
        <v>127</v>
      </c>
      <c r="R61" s="62" t="s">
        <v>128</v>
      </c>
      <c r="S61" s="57">
        <v>3000</v>
      </c>
      <c r="T61" s="51">
        <f t="shared" si="4"/>
        <v>3000000000</v>
      </c>
      <c r="U61" s="51"/>
      <c r="V61" s="51"/>
      <c r="W61" s="51">
        <f t="shared" si="3"/>
        <v>3000000000</v>
      </c>
      <c r="X61" s="15" t="s">
        <v>94</v>
      </c>
      <c r="Y61" s="87" t="s">
        <v>87</v>
      </c>
      <c r="Z61" s="90" t="s">
        <v>67</v>
      </c>
    </row>
    <row r="62" spans="1:26" s="91" customFormat="1" ht="31.5" customHeight="1">
      <c r="A62" s="42">
        <v>4</v>
      </c>
      <c r="B62" s="124" t="s">
        <v>152</v>
      </c>
      <c r="C62" s="57">
        <v>7000</v>
      </c>
      <c r="D62" s="57">
        <v>6200</v>
      </c>
      <c r="E62" s="57"/>
      <c r="F62" s="57"/>
      <c r="G62" s="57"/>
      <c r="H62" s="57"/>
      <c r="I62" s="57"/>
      <c r="J62" s="57"/>
      <c r="K62" s="57"/>
      <c r="L62" s="57"/>
      <c r="M62" s="57">
        <v>6000</v>
      </c>
      <c r="N62" s="45">
        <f>SUM(S62:S62)</f>
        <v>516</v>
      </c>
      <c r="O62" s="57"/>
      <c r="P62" s="62" t="s">
        <v>151</v>
      </c>
      <c r="Q62" s="62" t="s">
        <v>127</v>
      </c>
      <c r="R62" s="62" t="s">
        <v>128</v>
      </c>
      <c r="S62" s="57">
        <v>516</v>
      </c>
      <c r="T62" s="51">
        <f t="shared" si="4"/>
        <v>516000000</v>
      </c>
      <c r="U62" s="51">
        <v>259417000</v>
      </c>
      <c r="V62" s="51"/>
      <c r="W62" s="51">
        <f t="shared" si="3"/>
        <v>256583000</v>
      </c>
      <c r="X62" s="87"/>
      <c r="Y62" s="87" t="s">
        <v>87</v>
      </c>
      <c r="Z62" s="90" t="s">
        <v>67</v>
      </c>
    </row>
    <row r="63" spans="1:26" s="55" customFormat="1" ht="28.5" customHeight="1">
      <c r="A63" s="42">
        <v>5</v>
      </c>
      <c r="B63" s="65" t="s">
        <v>25</v>
      </c>
      <c r="C63" s="45">
        <v>23048</v>
      </c>
      <c r="D63" s="45">
        <v>15052</v>
      </c>
      <c r="E63" s="45">
        <f>8000+800</f>
        <v>8800</v>
      </c>
      <c r="F63" s="45">
        <v>6633</v>
      </c>
      <c r="G63" s="45">
        <v>13333</v>
      </c>
      <c r="H63" s="45">
        <v>13333</v>
      </c>
      <c r="I63" s="45">
        <v>8403</v>
      </c>
      <c r="J63" s="45">
        <f>E63</f>
        <v>8800</v>
      </c>
      <c r="K63" s="45">
        <v>10400</v>
      </c>
      <c r="L63" s="45">
        <f>H63-K63</f>
        <v>2933</v>
      </c>
      <c r="M63" s="45">
        <v>6000</v>
      </c>
      <c r="N63" s="45">
        <f t="shared" si="12"/>
        <v>2500</v>
      </c>
      <c r="O63" s="45">
        <v>2000</v>
      </c>
      <c r="P63" s="103" t="s">
        <v>113</v>
      </c>
      <c r="Q63" s="103" t="s">
        <v>127</v>
      </c>
      <c r="R63" s="103" t="s">
        <v>128</v>
      </c>
      <c r="S63" s="45">
        <v>2500</v>
      </c>
      <c r="T63" s="51">
        <f t="shared" si="4"/>
        <v>2500000000</v>
      </c>
      <c r="U63" s="51"/>
      <c r="V63" s="51"/>
      <c r="W63" s="51">
        <f t="shared" si="3"/>
        <v>2500000000</v>
      </c>
      <c r="X63" s="44"/>
      <c r="Y63" s="44"/>
      <c r="Z63" s="114" t="s">
        <v>70</v>
      </c>
    </row>
    <row r="64" spans="1:26" s="55" customFormat="1" ht="19.5" customHeight="1">
      <c r="A64" s="42">
        <v>6</v>
      </c>
      <c r="B64" s="43" t="s">
        <v>23</v>
      </c>
      <c r="C64" s="45">
        <v>32560</v>
      </c>
      <c r="D64" s="45">
        <v>22484</v>
      </c>
      <c r="E64" s="45">
        <v>2000</v>
      </c>
      <c r="F64" s="45">
        <v>190</v>
      </c>
      <c r="G64" s="45">
        <v>5190</v>
      </c>
      <c r="H64" s="45">
        <v>10097</v>
      </c>
      <c r="I64" s="45">
        <v>1948</v>
      </c>
      <c r="J64" s="45">
        <f>E64</f>
        <v>2000</v>
      </c>
      <c r="K64" s="45">
        <v>6749</v>
      </c>
      <c r="L64" s="45">
        <f>H64-K64</f>
        <v>3348</v>
      </c>
      <c r="M64" s="45">
        <v>10000</v>
      </c>
      <c r="N64" s="45">
        <f t="shared" si="12"/>
        <v>1000</v>
      </c>
      <c r="O64" s="45">
        <v>1000</v>
      </c>
      <c r="P64" s="103" t="s">
        <v>114</v>
      </c>
      <c r="Q64" s="103" t="s">
        <v>127</v>
      </c>
      <c r="R64" s="103" t="s">
        <v>131</v>
      </c>
      <c r="S64" s="45">
        <v>1000</v>
      </c>
      <c r="T64" s="51">
        <f t="shared" si="4"/>
        <v>1000000000</v>
      </c>
      <c r="U64" s="51"/>
      <c r="V64" s="51"/>
      <c r="W64" s="51">
        <f t="shared" si="3"/>
        <v>1000000000</v>
      </c>
      <c r="X64" s="44"/>
      <c r="Y64" s="44"/>
      <c r="Z64" s="79" t="s">
        <v>70</v>
      </c>
    </row>
    <row r="65" spans="1:26" s="55" customFormat="1" ht="19.5" customHeight="1">
      <c r="A65" s="42">
        <v>7</v>
      </c>
      <c r="B65" s="65" t="s">
        <v>21</v>
      </c>
      <c r="C65" s="45">
        <v>93383</v>
      </c>
      <c r="D65" s="45">
        <v>13129</v>
      </c>
      <c r="E65" s="45">
        <f>2000+2530</f>
        <v>4530</v>
      </c>
      <c r="F65" s="45">
        <v>1500</v>
      </c>
      <c r="G65" s="45">
        <v>7700</v>
      </c>
      <c r="H65" s="45">
        <v>26801</v>
      </c>
      <c r="I65" s="45">
        <v>2000</v>
      </c>
      <c r="J65" s="45">
        <f>E65</f>
        <v>4530</v>
      </c>
      <c r="K65" s="45">
        <v>24956</v>
      </c>
      <c r="L65" s="45">
        <f>H65-K65</f>
        <v>1845</v>
      </c>
      <c r="M65" s="45">
        <v>10000</v>
      </c>
      <c r="N65" s="45">
        <f t="shared" si="12"/>
        <v>1000</v>
      </c>
      <c r="O65" s="125">
        <v>2335.866</v>
      </c>
      <c r="P65" s="103" t="s">
        <v>115</v>
      </c>
      <c r="Q65" s="103" t="s">
        <v>127</v>
      </c>
      <c r="R65" s="103" t="s">
        <v>131</v>
      </c>
      <c r="S65" s="45">
        <v>1000</v>
      </c>
      <c r="T65" s="51">
        <f t="shared" si="4"/>
        <v>1000000000</v>
      </c>
      <c r="U65" s="51"/>
      <c r="V65" s="51">
        <v>1360707000</v>
      </c>
      <c r="W65" s="51">
        <f t="shared" si="3"/>
        <v>2360707000</v>
      </c>
      <c r="X65" s="44"/>
      <c r="Y65" s="44"/>
      <c r="Z65" s="79" t="s">
        <v>70</v>
      </c>
    </row>
    <row r="66" spans="1:26" s="127" customFormat="1" ht="19.5" customHeight="1">
      <c r="A66" s="42">
        <v>8</v>
      </c>
      <c r="B66" s="65" t="s">
        <v>28</v>
      </c>
      <c r="C66" s="102">
        <v>16000</v>
      </c>
      <c r="D66" s="102">
        <v>6069</v>
      </c>
      <c r="E66" s="102">
        <v>2000</v>
      </c>
      <c r="F66" s="102"/>
      <c r="G66" s="102">
        <v>3000</v>
      </c>
      <c r="H66" s="102">
        <v>3100</v>
      </c>
      <c r="I66" s="102">
        <v>25</v>
      </c>
      <c r="J66" s="45">
        <v>2000</v>
      </c>
      <c r="K66" s="102">
        <v>2974</v>
      </c>
      <c r="L66" s="45">
        <f>G66-K66</f>
        <v>26</v>
      </c>
      <c r="M66" s="45">
        <v>5000</v>
      </c>
      <c r="N66" s="45">
        <f t="shared" si="12"/>
        <v>500</v>
      </c>
      <c r="O66" s="102"/>
      <c r="P66" s="103" t="s">
        <v>116</v>
      </c>
      <c r="Q66" s="103" t="s">
        <v>127</v>
      </c>
      <c r="R66" s="103" t="s">
        <v>131</v>
      </c>
      <c r="S66" s="102">
        <v>500</v>
      </c>
      <c r="T66" s="51">
        <f t="shared" si="4"/>
        <v>500000000</v>
      </c>
      <c r="U66" s="51">
        <v>467080000</v>
      </c>
      <c r="V66" s="51"/>
      <c r="W66" s="51">
        <f t="shared" si="3"/>
        <v>32920000</v>
      </c>
      <c r="X66" s="102"/>
      <c r="Y66" s="126"/>
      <c r="Z66" s="79" t="s">
        <v>70</v>
      </c>
    </row>
    <row r="67" spans="1:26" s="55" customFormat="1" ht="19.5" customHeight="1">
      <c r="A67" s="42">
        <v>9</v>
      </c>
      <c r="B67" s="72" t="s">
        <v>90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>
        <v>500</v>
      </c>
      <c r="N67" s="116"/>
      <c r="O67" s="73"/>
      <c r="P67" s="117" t="s">
        <v>117</v>
      </c>
      <c r="Q67" s="117" t="s">
        <v>127</v>
      </c>
      <c r="R67" s="117" t="s">
        <v>132</v>
      </c>
      <c r="S67" s="73">
        <v>500</v>
      </c>
      <c r="T67" s="51">
        <f t="shared" si="4"/>
        <v>500000000</v>
      </c>
      <c r="U67" s="51">
        <v>350000000</v>
      </c>
      <c r="V67" s="51"/>
      <c r="W67" s="51">
        <f t="shared" si="3"/>
        <v>150000000</v>
      </c>
      <c r="X67" s="53"/>
      <c r="Y67" s="72"/>
      <c r="Z67" s="121" t="s">
        <v>70</v>
      </c>
    </row>
    <row r="68" spans="1:26" s="55" customFormat="1" ht="19.5" customHeight="1">
      <c r="A68" s="42">
        <v>10</v>
      </c>
      <c r="B68" s="72" t="s">
        <v>86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>
        <v>150</v>
      </c>
      <c r="N68" s="116"/>
      <c r="O68" s="73"/>
      <c r="P68" s="117" t="s">
        <v>121</v>
      </c>
      <c r="Q68" s="117" t="s">
        <v>127</v>
      </c>
      <c r="R68" s="117" t="s">
        <v>132</v>
      </c>
      <c r="S68" s="73">
        <v>150</v>
      </c>
      <c r="T68" s="51">
        <f t="shared" si="4"/>
        <v>150000000</v>
      </c>
      <c r="U68" s="51">
        <v>150000000</v>
      </c>
      <c r="V68" s="51"/>
      <c r="W68" s="51">
        <f t="shared" si="3"/>
        <v>0</v>
      </c>
      <c r="X68" s="53"/>
      <c r="Y68" s="72"/>
      <c r="Z68" s="123" t="s">
        <v>67</v>
      </c>
    </row>
    <row r="69" spans="1:26" s="91" customFormat="1" ht="30.75" customHeight="1">
      <c r="A69" s="42">
        <v>11</v>
      </c>
      <c r="B69" s="118" t="s">
        <v>89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>
        <v>3000</v>
      </c>
      <c r="N69" s="116"/>
      <c r="O69" s="116"/>
      <c r="P69" s="120" t="s">
        <v>118</v>
      </c>
      <c r="Q69" s="120" t="s">
        <v>127</v>
      </c>
      <c r="R69" s="120" t="s">
        <v>132</v>
      </c>
      <c r="S69" s="119">
        <v>838.649</v>
      </c>
      <c r="T69" s="51">
        <f t="shared" si="4"/>
        <v>838649000</v>
      </c>
      <c r="U69" s="51"/>
      <c r="V69" s="51"/>
      <c r="W69" s="51">
        <f t="shared" si="3"/>
        <v>838649000</v>
      </c>
      <c r="X69" s="75"/>
      <c r="Y69" s="118"/>
      <c r="Z69" s="121"/>
    </row>
    <row r="70" spans="1:26" s="55" customFormat="1" ht="19.5" customHeight="1">
      <c r="A70" s="42">
        <v>12</v>
      </c>
      <c r="B70" s="43" t="s">
        <v>56</v>
      </c>
      <c r="C70" s="45">
        <v>26031.093</v>
      </c>
      <c r="D70" s="45">
        <v>26031.093</v>
      </c>
      <c r="E70" s="45"/>
      <c r="F70" s="45"/>
      <c r="G70" s="45"/>
      <c r="H70" s="45">
        <v>6215.12</v>
      </c>
      <c r="I70" s="45"/>
      <c r="J70" s="45"/>
      <c r="K70" s="45">
        <v>8500</v>
      </c>
      <c r="L70" s="45"/>
      <c r="M70" s="45">
        <v>5000</v>
      </c>
      <c r="N70" s="45">
        <f>SUM(S70:S70)</f>
        <v>2040.229</v>
      </c>
      <c r="O70" s="45"/>
      <c r="P70" s="103" t="s">
        <v>122</v>
      </c>
      <c r="Q70" s="103" t="s">
        <v>127</v>
      </c>
      <c r="R70" s="103" t="s">
        <v>131</v>
      </c>
      <c r="S70" s="125">
        <v>2040.229</v>
      </c>
      <c r="T70" s="51">
        <f t="shared" si="4"/>
        <v>2040229000</v>
      </c>
      <c r="U70" s="51"/>
      <c r="V70" s="51"/>
      <c r="W70" s="51">
        <f t="shared" si="3"/>
        <v>2040229000</v>
      </c>
      <c r="X70" s="45"/>
      <c r="Y70" s="65"/>
      <c r="Z70" s="128" t="s">
        <v>67</v>
      </c>
    </row>
    <row r="71" spans="1:26" s="37" customFormat="1" ht="13.5">
      <c r="A71" s="30" t="s">
        <v>6</v>
      </c>
      <c r="B71" s="112" t="s">
        <v>30</v>
      </c>
      <c r="C71" s="33">
        <f aca="true" t="shared" si="13" ref="C71:O71">SUM(C72:C78)</f>
        <v>63000</v>
      </c>
      <c r="D71" s="33">
        <f t="shared" si="13"/>
        <v>63000</v>
      </c>
      <c r="E71" s="33">
        <f t="shared" si="13"/>
        <v>4800</v>
      </c>
      <c r="F71" s="33">
        <f t="shared" si="13"/>
        <v>0</v>
      </c>
      <c r="G71" s="33">
        <f t="shared" si="13"/>
        <v>5800</v>
      </c>
      <c r="H71" s="33">
        <f t="shared" si="13"/>
        <v>5800</v>
      </c>
      <c r="I71" s="33">
        <f t="shared" si="13"/>
        <v>800</v>
      </c>
      <c r="J71" s="33">
        <f t="shared" si="13"/>
        <v>4800</v>
      </c>
      <c r="K71" s="33">
        <f t="shared" si="13"/>
        <v>4800</v>
      </c>
      <c r="L71" s="33">
        <f t="shared" si="13"/>
        <v>1000</v>
      </c>
      <c r="M71" s="33">
        <f t="shared" si="13"/>
        <v>32000</v>
      </c>
      <c r="N71" s="33">
        <f t="shared" si="13"/>
        <v>22700</v>
      </c>
      <c r="O71" s="33">
        <f t="shared" si="13"/>
        <v>0</v>
      </c>
      <c r="P71" s="34"/>
      <c r="Q71" s="34"/>
      <c r="R71" s="34"/>
      <c r="S71" s="33">
        <f>SUM(S72:S78)</f>
        <v>22700</v>
      </c>
      <c r="T71" s="33">
        <f>SUM(T72:T78)</f>
        <v>22700000000</v>
      </c>
      <c r="U71" s="33">
        <f>SUM(U72:U78)</f>
        <v>1500000000</v>
      </c>
      <c r="V71" s="33">
        <f>SUM(V72:V78)</f>
        <v>647576000</v>
      </c>
      <c r="W71" s="33">
        <f>SUM(W72:W78)</f>
        <v>21847576000</v>
      </c>
      <c r="X71" s="33"/>
      <c r="Y71" s="35"/>
      <c r="Z71" s="36"/>
    </row>
    <row r="72" spans="1:26" s="127" customFormat="1" ht="27">
      <c r="A72" s="42">
        <v>1</v>
      </c>
      <c r="B72" s="65" t="s">
        <v>57</v>
      </c>
      <c r="C72" s="102">
        <v>30000</v>
      </c>
      <c r="D72" s="102">
        <v>30000</v>
      </c>
      <c r="E72" s="102"/>
      <c r="F72" s="102"/>
      <c r="G72" s="102"/>
      <c r="H72" s="102"/>
      <c r="I72" s="102"/>
      <c r="J72" s="45"/>
      <c r="K72" s="102"/>
      <c r="L72" s="102"/>
      <c r="M72" s="102">
        <v>10000</v>
      </c>
      <c r="N72" s="45">
        <f aca="true" t="shared" si="14" ref="N72:N78">SUM(S72:S72)</f>
        <v>7000</v>
      </c>
      <c r="O72" s="102"/>
      <c r="P72" s="103" t="s">
        <v>136</v>
      </c>
      <c r="Q72" s="103" t="s">
        <v>127</v>
      </c>
      <c r="R72" s="103" t="s">
        <v>131</v>
      </c>
      <c r="S72" s="102">
        <v>7000</v>
      </c>
      <c r="T72" s="51">
        <f t="shared" si="4"/>
        <v>7000000000</v>
      </c>
      <c r="U72" s="51"/>
      <c r="V72" s="51"/>
      <c r="W72" s="51">
        <f t="shared" si="3"/>
        <v>7000000000</v>
      </c>
      <c r="X72" s="102"/>
      <c r="Y72" s="65" t="s">
        <v>75</v>
      </c>
      <c r="Z72" s="108" t="s">
        <v>69</v>
      </c>
    </row>
    <row r="73" spans="1:26" s="55" customFormat="1" ht="27">
      <c r="A73" s="42">
        <v>2</v>
      </c>
      <c r="B73" s="65" t="s">
        <v>42</v>
      </c>
      <c r="C73" s="45">
        <v>30000</v>
      </c>
      <c r="D73" s="45">
        <v>30000</v>
      </c>
      <c r="E73" s="45">
        <f>800+4000</f>
        <v>4800</v>
      </c>
      <c r="F73" s="45"/>
      <c r="G73" s="45">
        <v>5800</v>
      </c>
      <c r="H73" s="45">
        <v>5800</v>
      </c>
      <c r="I73" s="45">
        <v>800</v>
      </c>
      <c r="J73" s="45">
        <v>4800</v>
      </c>
      <c r="K73" s="45">
        <v>4800</v>
      </c>
      <c r="L73" s="45">
        <f>G73-K73</f>
        <v>1000</v>
      </c>
      <c r="M73" s="45">
        <v>20000</v>
      </c>
      <c r="N73" s="45">
        <f t="shared" si="14"/>
        <v>8000</v>
      </c>
      <c r="O73" s="45"/>
      <c r="P73" s="103" t="s">
        <v>147</v>
      </c>
      <c r="Q73" s="103" t="s">
        <v>127</v>
      </c>
      <c r="R73" s="103" t="s">
        <v>128</v>
      </c>
      <c r="S73" s="45">
        <f>7000+1000</f>
        <v>8000</v>
      </c>
      <c r="T73" s="51">
        <f t="shared" si="4"/>
        <v>8000000000</v>
      </c>
      <c r="U73" s="51"/>
      <c r="V73" s="51">
        <v>37658000</v>
      </c>
      <c r="W73" s="51">
        <f t="shared" si="3"/>
        <v>8037658000</v>
      </c>
      <c r="X73" s="44"/>
      <c r="Y73" s="44" t="s">
        <v>73</v>
      </c>
      <c r="Z73" s="79" t="s">
        <v>70</v>
      </c>
    </row>
    <row r="74" spans="1:26" s="127" customFormat="1" ht="18" customHeight="1">
      <c r="A74" s="42">
        <v>3</v>
      </c>
      <c r="B74" s="129" t="s">
        <v>43</v>
      </c>
      <c r="C74" s="102">
        <v>3000</v>
      </c>
      <c r="D74" s="102">
        <v>3000</v>
      </c>
      <c r="E74" s="102"/>
      <c r="F74" s="102"/>
      <c r="G74" s="102"/>
      <c r="H74" s="102"/>
      <c r="I74" s="102"/>
      <c r="J74" s="45"/>
      <c r="K74" s="102"/>
      <c r="L74" s="102"/>
      <c r="M74" s="102"/>
      <c r="N74" s="45">
        <f t="shared" si="14"/>
        <v>3500</v>
      </c>
      <c r="O74" s="102"/>
      <c r="P74" s="103" t="s">
        <v>148</v>
      </c>
      <c r="Q74" s="103" t="s">
        <v>127</v>
      </c>
      <c r="R74" s="103" t="s">
        <v>131</v>
      </c>
      <c r="S74" s="102">
        <f>1000+2500</f>
        <v>3500</v>
      </c>
      <c r="T74" s="51">
        <f t="shared" si="4"/>
        <v>3500000000</v>
      </c>
      <c r="U74" s="51"/>
      <c r="V74" s="51"/>
      <c r="W74" s="51">
        <f t="shared" si="3"/>
        <v>3500000000</v>
      </c>
      <c r="X74" s="102"/>
      <c r="Y74" s="70" t="s">
        <v>73</v>
      </c>
      <c r="Z74" s="79" t="s">
        <v>70</v>
      </c>
    </row>
    <row r="75" spans="1:26" s="55" customFormat="1" ht="20.25" customHeight="1">
      <c r="A75" s="42">
        <v>4</v>
      </c>
      <c r="B75" s="43" t="s">
        <v>54</v>
      </c>
      <c r="C75" s="44"/>
      <c r="D75" s="45"/>
      <c r="E75" s="46"/>
      <c r="F75" s="44"/>
      <c r="G75" s="45"/>
      <c r="H75" s="44"/>
      <c r="I75" s="44"/>
      <c r="J75" s="44"/>
      <c r="K75" s="44"/>
      <c r="L75" s="44"/>
      <c r="M75" s="44">
        <v>1000</v>
      </c>
      <c r="N75" s="45">
        <f t="shared" si="14"/>
        <v>500</v>
      </c>
      <c r="O75" s="45"/>
      <c r="P75" s="103" t="s">
        <v>169</v>
      </c>
      <c r="Q75" s="103" t="s">
        <v>127</v>
      </c>
      <c r="R75" s="103" t="s">
        <v>131</v>
      </c>
      <c r="S75" s="45">
        <v>500</v>
      </c>
      <c r="T75" s="51">
        <f t="shared" si="4"/>
        <v>500000000</v>
      </c>
      <c r="U75" s="51"/>
      <c r="V75" s="51">
        <v>439918000</v>
      </c>
      <c r="W75" s="51">
        <f t="shared" si="3"/>
        <v>939918000</v>
      </c>
      <c r="X75" s="44"/>
      <c r="Y75" s="44" t="s">
        <v>73</v>
      </c>
      <c r="Z75" s="79" t="s">
        <v>70</v>
      </c>
    </row>
    <row r="76" spans="1:26" s="55" customFormat="1" ht="32.25" customHeight="1">
      <c r="A76" s="42">
        <v>5</v>
      </c>
      <c r="B76" s="43" t="s">
        <v>55</v>
      </c>
      <c r="C76" s="44"/>
      <c r="D76" s="45"/>
      <c r="E76" s="46"/>
      <c r="F76" s="44"/>
      <c r="G76" s="45"/>
      <c r="H76" s="44"/>
      <c r="I76" s="44"/>
      <c r="J76" s="44"/>
      <c r="K76" s="44"/>
      <c r="L76" s="44"/>
      <c r="M76" s="44">
        <v>500</v>
      </c>
      <c r="N76" s="45">
        <f t="shared" si="14"/>
        <v>200</v>
      </c>
      <c r="O76" s="45"/>
      <c r="P76" s="103" t="s">
        <v>119</v>
      </c>
      <c r="Q76" s="103" t="s">
        <v>127</v>
      </c>
      <c r="R76" s="103" t="s">
        <v>130</v>
      </c>
      <c r="S76" s="45">
        <v>200</v>
      </c>
      <c r="T76" s="51">
        <f t="shared" si="4"/>
        <v>200000000</v>
      </c>
      <c r="U76" s="51"/>
      <c r="V76" s="51">
        <v>170000000</v>
      </c>
      <c r="W76" s="51">
        <f t="shared" si="3"/>
        <v>370000000</v>
      </c>
      <c r="X76" s="44"/>
      <c r="Y76" s="44" t="s">
        <v>73</v>
      </c>
      <c r="Z76" s="79" t="s">
        <v>70</v>
      </c>
    </row>
    <row r="77" spans="1:26" s="55" customFormat="1" ht="33" customHeight="1">
      <c r="A77" s="42">
        <v>6</v>
      </c>
      <c r="B77" s="43" t="s">
        <v>153</v>
      </c>
      <c r="C77" s="44"/>
      <c r="D77" s="45"/>
      <c r="E77" s="46"/>
      <c r="F77" s="44"/>
      <c r="G77" s="45"/>
      <c r="H77" s="44"/>
      <c r="I77" s="44"/>
      <c r="J77" s="44"/>
      <c r="K77" s="44"/>
      <c r="L77" s="44"/>
      <c r="M77" s="44"/>
      <c r="N77" s="45">
        <f t="shared" si="14"/>
        <v>2000</v>
      </c>
      <c r="O77" s="45"/>
      <c r="P77" s="103" t="s">
        <v>167</v>
      </c>
      <c r="Q77" s="103" t="s">
        <v>127</v>
      </c>
      <c r="R77" s="103" t="s">
        <v>130</v>
      </c>
      <c r="S77" s="45">
        <v>2000</v>
      </c>
      <c r="T77" s="51">
        <f t="shared" si="4"/>
        <v>2000000000</v>
      </c>
      <c r="U77" s="51"/>
      <c r="V77" s="51"/>
      <c r="W77" s="51">
        <f t="shared" si="3"/>
        <v>2000000000</v>
      </c>
      <c r="X77" s="44"/>
      <c r="Y77" s="44"/>
      <c r="Z77" s="79"/>
    </row>
    <row r="78" spans="1:26" s="55" customFormat="1" ht="47.25" customHeight="1">
      <c r="A78" s="42">
        <v>7</v>
      </c>
      <c r="B78" s="43" t="s">
        <v>154</v>
      </c>
      <c r="C78" s="44"/>
      <c r="D78" s="45"/>
      <c r="E78" s="46"/>
      <c r="F78" s="44"/>
      <c r="G78" s="45"/>
      <c r="H78" s="44"/>
      <c r="I78" s="44"/>
      <c r="J78" s="44"/>
      <c r="K78" s="44"/>
      <c r="L78" s="44"/>
      <c r="M78" s="44">
        <v>500</v>
      </c>
      <c r="N78" s="45">
        <f t="shared" si="14"/>
        <v>1500</v>
      </c>
      <c r="O78" s="45"/>
      <c r="P78" s="103"/>
      <c r="Q78" s="103" t="s">
        <v>127</v>
      </c>
      <c r="R78" s="103" t="s">
        <v>130</v>
      </c>
      <c r="S78" s="45">
        <v>1500</v>
      </c>
      <c r="T78" s="51">
        <f t="shared" si="4"/>
        <v>1500000000</v>
      </c>
      <c r="U78" s="51">
        <v>1500000000</v>
      </c>
      <c r="V78" s="51"/>
      <c r="W78" s="51">
        <f t="shared" si="3"/>
        <v>0</v>
      </c>
      <c r="X78" s="44"/>
      <c r="Y78" s="44" t="s">
        <v>73</v>
      </c>
      <c r="Z78" s="79" t="s">
        <v>70</v>
      </c>
    </row>
    <row r="79" spans="16:26" s="7" customFormat="1" ht="18.75" customHeight="1">
      <c r="P79" s="19"/>
      <c r="Q79" s="19"/>
      <c r="R79" s="19"/>
      <c r="W79" s="138">
        <f>U9-V9</f>
        <v>0</v>
      </c>
      <c r="Z79" s="12"/>
    </row>
    <row r="80" spans="2:26" s="4" customFormat="1" ht="11.25">
      <c r="B80" s="6"/>
      <c r="P80" s="18"/>
      <c r="Q80" s="18"/>
      <c r="R80" s="18"/>
      <c r="Z80" s="11"/>
    </row>
    <row r="81" spans="16:26" s="4" customFormat="1" ht="11.25">
      <c r="P81" s="18"/>
      <c r="Q81" s="18"/>
      <c r="R81" s="18"/>
      <c r="Z81" s="11"/>
    </row>
    <row r="82" spans="16:26" s="4" customFormat="1" ht="11.25">
      <c r="P82" s="18"/>
      <c r="Q82" s="18"/>
      <c r="R82" s="18"/>
      <c r="Z82" s="11"/>
    </row>
    <row r="83" spans="16:26" s="4" customFormat="1" ht="11.25">
      <c r="P83" s="18"/>
      <c r="Q83" s="18"/>
      <c r="R83" s="18"/>
      <c r="Z83" s="11"/>
    </row>
    <row r="84" spans="16:26" s="4" customFormat="1" ht="11.25">
      <c r="P84" s="18"/>
      <c r="Q84" s="18"/>
      <c r="R84" s="18"/>
      <c r="Z84" s="11"/>
    </row>
    <row r="85" spans="16:26" s="4" customFormat="1" ht="11.25">
      <c r="P85" s="18"/>
      <c r="Q85" s="18"/>
      <c r="R85" s="18"/>
      <c r="Z85" s="11"/>
    </row>
    <row r="86" spans="16:26" s="4" customFormat="1" ht="11.25">
      <c r="P86" s="18"/>
      <c r="Q86" s="18"/>
      <c r="R86" s="18"/>
      <c r="Z86" s="11"/>
    </row>
    <row r="87" spans="16:26" s="5" customFormat="1" ht="13.5">
      <c r="P87" s="20"/>
      <c r="Q87" s="20"/>
      <c r="R87" s="20"/>
      <c r="Z87" s="10"/>
    </row>
    <row r="88" spans="16:26" s="5" customFormat="1" ht="13.5">
      <c r="P88" s="20"/>
      <c r="Q88" s="20"/>
      <c r="R88" s="20"/>
      <c r="Z88" s="10"/>
    </row>
    <row r="89" spans="16:26" s="5" customFormat="1" ht="13.5">
      <c r="P89" s="20"/>
      <c r="Q89" s="20"/>
      <c r="R89" s="20"/>
      <c r="Z89" s="10"/>
    </row>
    <row r="90" spans="16:26" s="5" customFormat="1" ht="13.5">
      <c r="P90" s="20"/>
      <c r="Q90" s="20"/>
      <c r="R90" s="20"/>
      <c r="Z90" s="10"/>
    </row>
    <row r="91" spans="16:26" s="5" customFormat="1" ht="13.5">
      <c r="P91" s="20"/>
      <c r="Q91" s="20"/>
      <c r="R91" s="20"/>
      <c r="Z91" s="10"/>
    </row>
    <row r="92" spans="16:26" s="5" customFormat="1" ht="13.5">
      <c r="P92" s="20"/>
      <c r="Q92" s="20"/>
      <c r="R92" s="20"/>
      <c r="Z92" s="10"/>
    </row>
    <row r="93" spans="16:26" s="5" customFormat="1" ht="13.5">
      <c r="P93" s="20"/>
      <c r="Q93" s="20"/>
      <c r="R93" s="20"/>
      <c r="Z93" s="10"/>
    </row>
    <row r="94" spans="16:26" s="5" customFormat="1" ht="13.5">
      <c r="P94" s="20"/>
      <c r="Q94" s="20"/>
      <c r="R94" s="20"/>
      <c r="Z94" s="10"/>
    </row>
    <row r="95" spans="16:26" s="5" customFormat="1" ht="13.5">
      <c r="P95" s="20"/>
      <c r="Q95" s="20"/>
      <c r="R95" s="20"/>
      <c r="Z95" s="10"/>
    </row>
    <row r="96" spans="16:26" s="5" customFormat="1" ht="13.5">
      <c r="P96" s="20"/>
      <c r="Q96" s="20"/>
      <c r="R96" s="20"/>
      <c r="Z96" s="10"/>
    </row>
    <row r="97" spans="16:26" s="5" customFormat="1" ht="13.5">
      <c r="P97" s="20"/>
      <c r="Q97" s="20"/>
      <c r="R97" s="20"/>
      <c r="Z97" s="10"/>
    </row>
    <row r="98" spans="16:26" s="5" customFormat="1" ht="13.5">
      <c r="P98" s="20"/>
      <c r="Q98" s="20"/>
      <c r="R98" s="20"/>
      <c r="Z98" s="10"/>
    </row>
    <row r="99" spans="16:26" s="5" customFormat="1" ht="13.5">
      <c r="P99" s="20"/>
      <c r="Q99" s="20"/>
      <c r="R99" s="20"/>
      <c r="Z99" s="10"/>
    </row>
    <row r="100" spans="16:26" s="5" customFormat="1" ht="13.5">
      <c r="P100" s="20"/>
      <c r="Q100" s="20"/>
      <c r="R100" s="20"/>
      <c r="Z100" s="10"/>
    </row>
    <row r="101" spans="16:26" s="5" customFormat="1" ht="13.5">
      <c r="P101" s="20"/>
      <c r="Q101" s="20"/>
      <c r="R101" s="20"/>
      <c r="Z101" s="10"/>
    </row>
    <row r="102" spans="16:26" s="5" customFormat="1" ht="13.5">
      <c r="P102" s="20"/>
      <c r="Q102" s="20"/>
      <c r="R102" s="20"/>
      <c r="Z102" s="10"/>
    </row>
    <row r="103" spans="16:26" s="5" customFormat="1" ht="13.5">
      <c r="P103" s="20"/>
      <c r="Q103" s="20"/>
      <c r="R103" s="20"/>
      <c r="Z103" s="10"/>
    </row>
    <row r="104" spans="16:26" s="5" customFormat="1" ht="13.5">
      <c r="P104" s="20"/>
      <c r="Q104" s="20"/>
      <c r="R104" s="20"/>
      <c r="Z104" s="10"/>
    </row>
  </sheetData>
  <mergeCells count="28">
    <mergeCell ref="A1:B1"/>
    <mergeCell ref="A2:B2"/>
    <mergeCell ref="D6:D8"/>
    <mergeCell ref="C6:C8"/>
    <mergeCell ref="A6:A8"/>
    <mergeCell ref="B6:B8"/>
    <mergeCell ref="A3:Y3"/>
    <mergeCell ref="A4:X4"/>
    <mergeCell ref="T6:T8"/>
    <mergeCell ref="E6:E8"/>
    <mergeCell ref="K5:L5"/>
    <mergeCell ref="K6:K8"/>
    <mergeCell ref="L6:L8"/>
    <mergeCell ref="F7:F8"/>
    <mergeCell ref="G7:G8"/>
    <mergeCell ref="H6:H8"/>
    <mergeCell ref="M6:M8"/>
    <mergeCell ref="S6:S8"/>
    <mergeCell ref="X6:X8"/>
    <mergeCell ref="P6:P8"/>
    <mergeCell ref="Q6:R7"/>
    <mergeCell ref="U6:V7"/>
    <mergeCell ref="W6:W8"/>
    <mergeCell ref="O6:O8"/>
    <mergeCell ref="X53:X57"/>
    <mergeCell ref="S5:Y5"/>
    <mergeCell ref="Y6:Y8"/>
    <mergeCell ref="N7:N8"/>
  </mergeCells>
  <printOptions/>
  <pageMargins left="0.25" right="0.25" top="0.5" bottom="0.5" header="0.25" footer="0.25"/>
  <pageSetup horizontalDpi="600" verticalDpi="600" orientation="landscape" paperSize="9" r:id="rId1"/>
  <headerFooter alignWithMargins="0">
    <oddFooter>&amp;C&amp;P/4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User</cp:lastModifiedBy>
  <cp:lastPrinted>2010-09-28T09:53:46Z</cp:lastPrinted>
  <dcterms:created xsi:type="dcterms:W3CDTF">2005-07-27T02:41:18Z</dcterms:created>
  <dcterms:modified xsi:type="dcterms:W3CDTF">2010-09-30T00:49:58Z</dcterms:modified>
  <cp:category/>
  <cp:version/>
  <cp:contentType/>
  <cp:contentStatus/>
</cp:coreProperties>
</file>