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820" windowHeight="4935" activeTab="0"/>
  </bookViews>
  <sheets>
    <sheet name="DC KHV gui UBND" sheetId="1" r:id="rId1"/>
    <sheet name="DC KHV gui UBND (2)" sheetId="2" r:id="rId2"/>
  </sheets>
  <definedNames>
    <definedName name="_xlnm.Print_Titles" localSheetId="0">'DC KHV gui UBND'!$4:$6</definedName>
    <definedName name="_xlnm.Print_Titles" localSheetId="1">'DC KHV gui UBND (2)'!$4:$6</definedName>
  </definedNames>
  <calcPr fullCalcOnLoad="1"/>
</workbook>
</file>

<file path=xl/sharedStrings.xml><?xml version="1.0" encoding="utf-8"?>
<sst xmlns="http://schemas.openxmlformats.org/spreadsheetml/2006/main" count="252" uniqueCount="170">
  <si>
    <t>Tæng céng</t>
  </si>
  <si>
    <t>I</t>
  </si>
  <si>
    <t>A</t>
  </si>
  <si>
    <t>QH tæng thÓ ph¸t triÓn kinh tÕ x· héi Khu kinh tÕ më Chu Lai ®Õn n¨m 2015 vµ tÇm nh×n ®Õn n¨m 2020</t>
  </si>
  <si>
    <t>II</t>
  </si>
  <si>
    <t>Danh môc chuyÓn tiÕp</t>
  </si>
  <si>
    <t>QH sö dông ®Êt Khu kinh tÕ më Chu Lai</t>
  </si>
  <si>
    <t>III</t>
  </si>
  <si>
    <t>Danh môc míi</t>
  </si>
  <si>
    <t>QH hÖ thèng thu gom xö lý n­íc th¶i KTM Chu Lai</t>
  </si>
  <si>
    <t>QH khai th¸c tµi nguyªn kho¸ng s¶n KTM Chu Lai</t>
  </si>
  <si>
    <t>B</t>
  </si>
  <si>
    <t>C</t>
  </si>
  <si>
    <t>Ban Qu¶n lý dù ¸n h¹ tÇng</t>
  </si>
  <si>
    <t>Quy ho¹ch</t>
  </si>
  <si>
    <t>Danh môc thanh to¸n khèi l­îng</t>
  </si>
  <si>
    <t>LËp dù ¸n</t>
  </si>
  <si>
    <t>Danh môc hoµn thµnh</t>
  </si>
  <si>
    <t>LËp dù ¸n n©ng cÊp ®­êng §T 616 (®o¹n Qu¶ng Phó- Kú Trung)</t>
  </si>
  <si>
    <t>Thùc hiÖn ®Çu t­</t>
  </si>
  <si>
    <t>LËp dù ¸n ®­êng nèi An Hµ Qu¶ng Phó- ®­êng Nam Qu¶ng Nam</t>
  </si>
  <si>
    <t>Khu C«ng nghiÖp B¾c Chu Lai</t>
  </si>
  <si>
    <t>§­êng NguyÔn V¨n Trçi nèi dµi</t>
  </si>
  <si>
    <t>CÊp n­íc s©n bay Chu Lai</t>
  </si>
  <si>
    <t>Khu kho tæng hîp c¶ng Kú Hµ</t>
  </si>
  <si>
    <t>§­êng Thanh niªn ven biÓn</t>
  </si>
  <si>
    <t>CÇu Thä Kh­¬ng tuyÕn ®­êng §T 617</t>
  </si>
  <si>
    <t>Khu hµnh chÝnh C¶ng Kú Hµ</t>
  </si>
  <si>
    <t>Më réng ®iÓm t¸i ®Þnh c­ Tam TiÕn</t>
  </si>
  <si>
    <t>Khu t¸i ®Þnh c­ th«n 6 x· Tam HiÖp</t>
  </si>
  <si>
    <t>§iÓm t¸i ®Þnh c­ Tam Hoµ</t>
  </si>
  <si>
    <t>C«ng ty §Çu t­ vµ Ph¸t triÓn Kú Hµ Chu Lai</t>
  </si>
  <si>
    <t>QH chi tiÕt sö dông ®Êt Khu phi thuÕ quan 1/2000</t>
  </si>
  <si>
    <t>QH Khu t¸i ®Þnh c­ Tam H¶i t¹i th«n 5, Tam Hoµ</t>
  </si>
  <si>
    <t>§iÒu chØnh dù ¸n Khu d©n c­ míi Tam Quang</t>
  </si>
  <si>
    <t>Khu t¸i ®Þnh c­ Tam Quang II t¹i thÞ trÊn Nói Thµnh</t>
  </si>
  <si>
    <t>CÊp n­íc Khu d©n c­ Tam Quang II t¹i TT Nói Thµnh</t>
  </si>
  <si>
    <t>2.1</t>
  </si>
  <si>
    <t>2.2</t>
  </si>
  <si>
    <t>Khu d©n c­ Tam HiÖp</t>
  </si>
  <si>
    <t>CÊp n­íc Khu d©n c­ Chî Tr¹m</t>
  </si>
  <si>
    <t>GPMB §­êng trôc chÝnh vµo Khu c«ng nghiÖp Tam Anh</t>
  </si>
  <si>
    <t>Khu hËu cÇn nghÒ c¸ Tam Quang</t>
  </si>
  <si>
    <t>C¶ng kú Hµ</t>
  </si>
  <si>
    <t>QH Khu chung c­ nhµ ë c«ng nh©n</t>
  </si>
  <si>
    <t>Khu CN B¾c Chu Lai: TiÓu c«ng viªn c©y xanh c¸ch ly</t>
  </si>
  <si>
    <t>§iÖn chiÕu s¸ng Khu CN B¾c Chu Lai</t>
  </si>
  <si>
    <t>Khu c«ng nghiÖp Tam HiÖp</t>
  </si>
  <si>
    <t>N¹o vÐt luång tõ phao sè 0 ®Õn C¶ng Kú Hµ (n¹o vÐt duy tu n¨m 2006)</t>
  </si>
  <si>
    <t>§­êng trôc chÝnh ra c¶ng Tam HiÖp</t>
  </si>
  <si>
    <t>CÊp n­íc Khu d©n c­ Tam HiÖp</t>
  </si>
  <si>
    <t>GT§B Khu ®« thÞ míi Tam HiÖp</t>
  </si>
  <si>
    <t>GT §B ph¹m vi ®Êt nghÜa ®Þa Nói §×nh x· Tam HiÖp</t>
  </si>
  <si>
    <t>Khu nghÜa ®Þa x· Tam TiÕn</t>
  </si>
  <si>
    <t xml:space="preserve">Danh môc chuyÓn tiÕp </t>
  </si>
  <si>
    <t>Quy ho¹ch chi tiÕt Khu T§C Tam Quang II t¹i TT Nói Thµnh</t>
  </si>
  <si>
    <t>Quy ho¹ch chi tiÕt x©y dùng Khu du lÞch v¨n ho¸ An Hµ</t>
  </si>
  <si>
    <t>Quy ho¹ch chi tiÕt x©y dùng më réng ®iÓm T§C Tam TiÕn</t>
  </si>
  <si>
    <t>Luü kÕ ®Õn 31/12/08</t>
  </si>
  <si>
    <t xml:space="preserve">Khèi l­îng thùc hiÖn </t>
  </si>
  <si>
    <t>Gi¸ trÞ thanh to¸n</t>
  </si>
  <si>
    <t>KÕ ho¹ch vèn n¨m 2008-tæng sè</t>
  </si>
  <si>
    <t>Trong ®ã</t>
  </si>
  <si>
    <t xml:space="preserve">KÕt d­ n¨m 2007 theo Q§ 1545/Q§-UBND </t>
  </si>
  <si>
    <t>t¹m øng BT</t>
  </si>
  <si>
    <t>D</t>
  </si>
  <si>
    <t>Khu ®Êt phÝa ®«ng s©n bay chu lai vµ më réng  ®­êng §T 620</t>
  </si>
  <si>
    <t>C«ng ty ph¸t triÓn h¹ tÇng KCN chu lai</t>
  </si>
  <si>
    <t>LËp dù ¸n ®Çu t­</t>
  </si>
  <si>
    <t>Dù ¸n hoµn thµnh</t>
  </si>
  <si>
    <t xml:space="preserve">trung t©m båi th­êng gi¶i phãng mÆt b»ng </t>
  </si>
  <si>
    <t>Båi th­êng</t>
  </si>
  <si>
    <t>T¨ng</t>
  </si>
  <si>
    <t>Gi¶m</t>
  </si>
  <si>
    <t>KÕ ho¹ch vèn  n¨m 2008-sau khi  ®iÒu chØnh</t>
  </si>
  <si>
    <t>CÇu tµu sè 2 c¶ng Kú Hµ</t>
  </si>
  <si>
    <t>GT§B BÖnh viÖn ®a khoa TW t¹i Qu¶ng Nam</t>
  </si>
  <si>
    <t>kh«ng thùc hiÖn</t>
  </si>
  <si>
    <t>Kh¶o s¸t, lËp dù ¸n §TXD n©ng cÊp ®o¹n luång tµu biÓn tõ phao sè 0 ®Õn c¶ng Kú Hµ tiÕp nhËn tµu 10.000 DWT</t>
  </si>
  <si>
    <t>GT§B ®­êng trôc chÝnh vµ nót giao th«ng</t>
  </si>
  <si>
    <t>Gi¶i phãng mÆt b»ng</t>
  </si>
  <si>
    <t>KÌ s«ng BÕn v¸n</t>
  </si>
  <si>
    <t>Khu t¸i ®Þnh c­ Tiªn Xu©n</t>
  </si>
  <si>
    <t>Trung t©m hµnh chÝnh Khu KTM Chu Lai</t>
  </si>
  <si>
    <t>T­êng rµo gi÷a ®­êng nèi Dung Quèc víi s©n bay Chu Lai</t>
  </si>
  <si>
    <t>Khu ®Êt ph¸t triÓn du lÞch x· Tam TiÕn</t>
  </si>
  <si>
    <t>Danh môc míi 2008</t>
  </si>
  <si>
    <t>®iÒu chØnh kÕ ho¹ch vèn x©y dùng c¬ b¶n n¨m 2008</t>
  </si>
  <si>
    <t>GT§B Khu phi thuÕ quan</t>
  </si>
  <si>
    <t>Sè
TT</t>
  </si>
  <si>
    <t xml:space="preserve">Ban Qu¶n lý Khu kinh tÕ më Chu Lai </t>
  </si>
  <si>
    <t>Båi th­êng GPMB</t>
  </si>
  <si>
    <t>Quy ho¹ch chi tiÕt x©y dùng Khu t¸i ®Þnh c­ Tam Thanh 3 (1/500)</t>
  </si>
  <si>
    <t>Quy ho¹ch chung Khu ®« thÞ míi Tam Phó 1/5000</t>
  </si>
  <si>
    <t>QH Khu DC ®­êng 617</t>
  </si>
  <si>
    <t>QH chi tiÕt sö dông ®Êt Khu CN B¾c Chu Lai (G§ I)</t>
  </si>
  <si>
    <t>LËp dù ¸n ®­êng trôc chÝnh phÝa B¾c Tam Kú</t>
  </si>
  <si>
    <t>LËp dù ¸n ®iÓm t¸i ®Þnh c­ Tam Hoµ</t>
  </si>
  <si>
    <t>LËp dù ¸n më réng ®iÓm t¸i ®Þnh c­ Tam TiÕn</t>
  </si>
  <si>
    <t>LËp dù ¸n Khu t¸i ®Þnh c­ th«n 6 x· Tam HiÖp</t>
  </si>
  <si>
    <t>LËp dù ¸n ®­êng gom Khu CN B¾c Chu Lai</t>
  </si>
  <si>
    <t>§­êng trôc chÝnh Khu CN Tam HiÖp (G§ I)</t>
  </si>
  <si>
    <t>§­êng An Hµ - Qu¶ng Phó</t>
  </si>
  <si>
    <t>CÊp ®iÖn Khu du lÞch b·i R¹ng</t>
  </si>
  <si>
    <t>Tr¹m biÕn ¸p 22/0,4KV t¹i Khu du lÞch B·i R¹ng</t>
  </si>
  <si>
    <t>M­¬ng tho¸t n­íc tõ Khu CN B¾c Chu Lai ra s«ng Tr©u</t>
  </si>
  <si>
    <t>X©y dùng c¸c Khu t¸i ®Þnh c­ ®­êng Thanh niªn ven biÓn</t>
  </si>
  <si>
    <t>QH chi tiÕt Khu T§C Tam H¶i t¹i Tam Hßa 1/2000</t>
  </si>
  <si>
    <t>§iÒu chØnh Quy ho¹ch chi tiÕt Khu DC míi Tam Quang</t>
  </si>
  <si>
    <t>QH Khu DC ®« thÞ Tam HiÖp III</t>
  </si>
  <si>
    <t>QH Khu DC ®« thÞ Tam HiÖp IV</t>
  </si>
  <si>
    <t>LËp dù ¸n ®­êng trôc chÝnh vµo Khu c«ng nghiÖp Tam Anh</t>
  </si>
  <si>
    <t>Nót giao liªn th«ng ®­êng trôc chÝnh ra C¶ng Tam HiÖp nèi ®­êng cao tèc §µ N½ng - Dung QuÊt</t>
  </si>
  <si>
    <t xml:space="preserve">LËp dù ¸n ®Çu t­ §­êng nèi 618 më réng </t>
  </si>
  <si>
    <t>LËp dù ¸n ®Çu t­ BV ®a khoa TW t¹i Qu¶ng Nam</t>
  </si>
  <si>
    <t>GT§B Khu hËu cÇn C¶ng Tam HiÖp</t>
  </si>
  <si>
    <t>Khu DC Tam HiÖp (giai ®o¹n bæ sung)</t>
  </si>
  <si>
    <t>Khu DC Tam HiÖp (giai ®o¹n III)</t>
  </si>
  <si>
    <t>Khu DC Tam Quang t¹i thÞ trÊn Nói Thµnh (giai ®o¹n II)</t>
  </si>
  <si>
    <t>Khu DC Tam Quang t¹i thÞ trÊn Nói Thµnh (giai ®o¹n III)</t>
  </si>
  <si>
    <t>Rµ ph¸ bom m×n Khu phi thuÕ quan (giai ®o¹n I)</t>
  </si>
  <si>
    <t>Bæ sung, ®iÒu chØnh dù ¸n §­êng gom vµ vÖt c©y xanh song song víi ®­êng s¾t B¾c Nam thuéc Khu CN B¾c Chu Lai (®ît 1 vµ ®ît 2)</t>
  </si>
  <si>
    <t>San nÒn Khu ®Êt phÝa B¾c Khu CN Tam HiÖp</t>
  </si>
  <si>
    <t>Khu t¸i ®Þnh c­ Chî Tr¹m</t>
  </si>
  <si>
    <t>Dù kiÕn
n¨m 2008</t>
  </si>
  <si>
    <t>Dù kiÕn 
n¨m 2008</t>
  </si>
  <si>
    <t>§VT: TriÖu ®ång</t>
  </si>
  <si>
    <t>§iÒu chØnh kÕ ho¹ch
vèn n¨m 2008</t>
  </si>
  <si>
    <t>Theo Q§ 3403/Q§-UBND</t>
  </si>
  <si>
    <t>Khu c¶i t¸ng må m¶ t¹i x· Tam Th¨ng</t>
  </si>
  <si>
    <t>V¨n phßng lµm viÖc Ban Qu¶n lý Khu kinh tÕ më Chu Lai</t>
  </si>
  <si>
    <t>QH m¹ng l­íi ®iÖn Khu KTM Chu Lai</t>
  </si>
  <si>
    <t>Khu DC Tam Quang t¹i TT Nói Thµnh (G§ 1)</t>
  </si>
  <si>
    <t>§­êng NguyÔn V¨n Trçi nèi dµi - Khu CN Tam Th¨ng</t>
  </si>
  <si>
    <t>Khu d©n c­ ®­êng 617</t>
  </si>
  <si>
    <t>Khu d©n c­ phÝa T©y ®­êng An Hµ - Qu¶ng Phó</t>
  </si>
  <si>
    <t>GT§B Nhµ m¸y s¶n xuÊt l¾p r¸p « t« du lÞch Chu Lai - Tr­êng H¶i</t>
  </si>
  <si>
    <t>§­êng nèi QL 1A víi ®­êng cao tèc §µ N½ng - Dung QuÊt (G§ I)</t>
  </si>
  <si>
    <t>Khu d©n c­ Tam HiÖp (giai ®o¹n II)</t>
  </si>
  <si>
    <t>LËp dù ¸n ®Çu t­ x©y dùng hÖ thèng thu gom vµ xö lý n­íc th¶i KCN B¾c Chu Lai</t>
  </si>
  <si>
    <t>LËp ®Çu t­ x©y dùng Khu CN B¾c Chu Lai (giai ®o¹n II)</t>
  </si>
  <si>
    <t>V¨n phßng Qu¶n lý Khu CN B¾c Chu Lai</t>
  </si>
  <si>
    <t>Khu CN B¾c Chu Lai: h¹ng môc s÷a chöa kÕt cÊu h¹ tÇng ®· h­ háng xuèng cÊp</t>
  </si>
  <si>
    <t>Danh môc 
c«ng tr×nh</t>
  </si>
  <si>
    <t>Theo Q§ 415; Q§ 1602; Q§ 2150/Q§-UBND</t>
  </si>
  <si>
    <t xml:space="preserve">Theo Q§ 415; Q§ 1602; Q§ 2150/Q§
-UBND </t>
  </si>
  <si>
    <t>Quy ho¹ch chi tiÕt Khu d©n c­ (T§C) Tam H¶i (1/500), Nói Thµnh</t>
  </si>
  <si>
    <t>Quy ho¹ch chi tiÕt sö dông ®Êt Khu DC Tam Th¨ng 1/1000, Tam Kú</t>
  </si>
  <si>
    <t>Quy ho¹ch Khu CN B¾c Chu Lai (giai ®o¹n II) 1/2000</t>
  </si>
  <si>
    <t>Quy ho¹ch chi tiÕt sö dông ®Êt Khu CN Tam Th¨ng 1/2000</t>
  </si>
  <si>
    <t>CÊp n­íc Khu DC đường 617</t>
  </si>
  <si>
    <t>§iÒu chØnh QH Khu DC ®­êng 617</t>
  </si>
  <si>
    <t>§­êng d©y h¹ ¸p cấp điện Khu CN B¾c Chu Lai</t>
  </si>
  <si>
    <t>Đ­êng nối An Hµ - Qu¶ng Phó víi ®­êng Nam Qu¶ng Nam</t>
  </si>
  <si>
    <t>QH chi tiÕt Khu T§C Tam Anh 2</t>
  </si>
  <si>
    <t>LËp dù ¸n më réng cÇu tµu sè 2, C¶ng Kú Hµ</t>
  </si>
  <si>
    <t>Gi¶i to¶ ®Òn bï Khu phi thuÕ quan GĐ I (Khu th­¬ng m¹i tù do)</t>
  </si>
  <si>
    <t>(KÌm theo Tê tr×nh sè:       /TTr-KTM ngµy    th¸ng 12 n¨m 2008 cña Ban Qu¶n lý Khu kinh tÕ më Chu Lai)</t>
  </si>
  <si>
    <t>N¹o vÐt luång tõ c¶ng Kú Hµ vµo c¶ng Khu CN Tam HiÖp</t>
  </si>
  <si>
    <t>GT§B Khu du lÞch B·i R¹ng</t>
  </si>
  <si>
    <t>LËp dù ¸n v¨n phßng cho thuª Ban Qu¶n lý Khu kinh tÕ më Chu Lai</t>
  </si>
  <si>
    <r>
      <t>Ghi chó</t>
    </r>
    <r>
      <rPr>
        <sz val="12"/>
        <rFont val=".VnTime"/>
        <family val="0"/>
      </rPr>
      <t>: Khu c¶i t¸ng må m¶ t¹i x· Tam Th¨ng lµ c«ng tr×nh bæ sung cã môc tiªu cho TP.Tam Kú</t>
    </r>
  </si>
  <si>
    <t>j</t>
  </si>
  <si>
    <t>KÕ ho¹ch vèn  n¨m 2008 ®· ®iÒu chØnh theo Q§ 4140/Q§-UBND</t>
  </si>
  <si>
    <t>KÕ ho¹ch 
sau khi
 ®iÒu chØnh</t>
  </si>
  <si>
    <t>§· gi¶i 
ng©n
 cßn l¹i</t>
  </si>
  <si>
    <t>Gi¶i táa ®Òn bï Khu phi thuÕ quan GĐ I (Khu th­¬ng m¹i tù do)</t>
  </si>
  <si>
    <t>Khu ®Êt du lÞch x· Tam TiÕn</t>
  </si>
  <si>
    <t>(KÌm theo QuyÕt ®Þnh sè:          /Q§-UBND ngµy 31 th¸ng 12 n¨m 2008 cña UBND tØnh Qu¶ng Nam)</t>
  </si>
  <si>
    <t xml:space="preserve">           §VT: TriÖu ®ång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</si>
</sst>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_);_(* \(#,##0.000000\);_(* &quot;-&quot;??????_);_(@_)"/>
    <numFmt numFmtId="171" formatCode="0.0"/>
    <numFmt numFmtId="172" formatCode="0.000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_);_(* \(#,##0.000\);_(* &quot;-&quot;???_);_(@_)"/>
    <numFmt numFmtId="176" formatCode="#,##0.000"/>
    <numFmt numFmtId="177" formatCode="#,##0.000_);\(#,##0.000\)"/>
  </numFmts>
  <fonts count="30">
    <font>
      <sz val="14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.VnTime"/>
      <family val="0"/>
    </font>
    <font>
      <i/>
      <sz val="12"/>
      <name val=".VnTime"/>
      <family val="2"/>
    </font>
    <font>
      <sz val="12"/>
      <color indexed="10"/>
      <name val=".VnTime"/>
      <family val="2"/>
    </font>
    <font>
      <b/>
      <sz val="11"/>
      <name val=".VnTime"/>
      <family val="2"/>
    </font>
    <font>
      <u val="single"/>
      <sz val="10.5"/>
      <color indexed="12"/>
      <name val=".VnTime"/>
      <family val="0"/>
    </font>
    <font>
      <u val="single"/>
      <sz val="10.5"/>
      <color indexed="36"/>
      <name val=".VnTime"/>
      <family val="0"/>
    </font>
    <font>
      <sz val="12"/>
      <name val=".VnTimeH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0"/>
      <name val=".VnTime"/>
      <family val="0"/>
    </font>
    <font>
      <sz val="10"/>
      <color indexed="10"/>
      <name val=".VnTime"/>
      <family val="2"/>
    </font>
    <font>
      <b/>
      <i/>
      <sz val="12"/>
      <name val=".VnTimeH"/>
      <family val="2"/>
    </font>
    <font>
      <i/>
      <sz val="12"/>
      <name val=".VnTimeH"/>
      <family val="2"/>
    </font>
    <font>
      <b/>
      <sz val="14"/>
      <name val=".VnTime"/>
      <family val="2"/>
    </font>
    <font>
      <b/>
      <sz val="15"/>
      <name val=".VnTimeH"/>
      <family val="2"/>
    </font>
    <font>
      <b/>
      <sz val="14"/>
      <name val=".VnTimeH"/>
      <family val="2"/>
    </font>
    <font>
      <i/>
      <sz val="13"/>
      <name val=".VnTimeH"/>
      <family val="2"/>
    </font>
    <font>
      <i/>
      <sz val="13"/>
      <name val=".VnTime"/>
      <family val="2"/>
    </font>
    <font>
      <i/>
      <sz val="10"/>
      <name val=".VnTime"/>
      <family val="2"/>
    </font>
    <font>
      <sz val="10"/>
      <name val=".VnTimeH"/>
      <family val="2"/>
    </font>
    <font>
      <b/>
      <sz val="11"/>
      <name val=".VnTimeH"/>
      <family val="2"/>
    </font>
    <font>
      <sz val="11"/>
      <name val=".VnTime"/>
      <family val="0"/>
    </font>
    <font>
      <i/>
      <sz val="11"/>
      <name val=".VnTime"/>
      <family val="2"/>
    </font>
    <font>
      <u val="single"/>
      <sz val="12"/>
      <name val=".VnTime"/>
      <family val="2"/>
    </font>
    <font>
      <sz val="14"/>
      <name val=".VnTimeH"/>
      <family val="2"/>
    </font>
    <font>
      <sz val="14"/>
      <color indexed="10"/>
      <name val=".VnTime"/>
      <family val="0"/>
    </font>
    <font>
      <b/>
      <sz val="13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3" fillId="0" borderId="0" xfId="15" applyNumberFormat="1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1" fillId="3" borderId="4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166" fontId="2" fillId="0" borderId="7" xfId="15" applyNumberFormat="1" applyFont="1" applyBorder="1" applyAlignment="1">
      <alignment horizontal="right" vertical="center" wrapText="1"/>
    </xf>
    <xf numFmtId="166" fontId="2" fillId="2" borderId="4" xfId="15" applyNumberFormat="1" applyFont="1" applyFill="1" applyBorder="1" applyAlignment="1">
      <alignment horizontal="right" vertical="center" wrapText="1"/>
    </xf>
    <xf numFmtId="166" fontId="2" fillId="0" borderId="4" xfId="15" applyNumberFormat="1" applyFont="1" applyBorder="1" applyAlignment="1">
      <alignment horizontal="right" vertical="center" wrapText="1"/>
    </xf>
    <xf numFmtId="166" fontId="1" fillId="0" borderId="4" xfId="15" applyNumberFormat="1" applyFont="1" applyBorder="1" applyAlignment="1">
      <alignment horizontal="right" vertical="center" wrapText="1"/>
    </xf>
    <xf numFmtId="166" fontId="3" fillId="0" borderId="4" xfId="15" applyNumberFormat="1" applyFont="1" applyBorder="1" applyAlignment="1">
      <alignment horizontal="right" vertical="center" wrapText="1"/>
    </xf>
    <xf numFmtId="166" fontId="3" fillId="0" borderId="4" xfId="15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9" fillId="0" borderId="4" xfId="15" applyNumberFormat="1" applyFont="1" applyBorder="1" applyAlignment="1">
      <alignment horizontal="right" vertical="center" wrapText="1"/>
    </xf>
    <xf numFmtId="166" fontId="3" fillId="3" borderId="4" xfId="0" applyNumberFormat="1" applyFont="1" applyFill="1" applyBorder="1" applyAlignment="1">
      <alignment horizontal="right" vertical="center" wrapText="1"/>
    </xf>
    <xf numFmtId="166" fontId="9" fillId="3" borderId="4" xfId="15" applyNumberFormat="1" applyFont="1" applyFill="1" applyBorder="1" applyAlignment="1">
      <alignment horizontal="right" vertical="center" wrapText="1"/>
    </xf>
    <xf numFmtId="166" fontId="3" fillId="0" borderId="4" xfId="15" applyNumberFormat="1" applyFont="1" applyFill="1" applyBorder="1" applyAlignment="1">
      <alignment horizontal="right" vertical="center" wrapText="1"/>
    </xf>
    <xf numFmtId="166" fontId="3" fillId="0" borderId="4" xfId="0" applyNumberFormat="1" applyFont="1" applyFill="1" applyBorder="1" applyAlignment="1">
      <alignment horizontal="right" vertical="center" wrapText="1"/>
    </xf>
    <xf numFmtId="166" fontId="3" fillId="0" borderId="4" xfId="0" applyNumberFormat="1" applyFont="1" applyFill="1" applyBorder="1" applyAlignment="1">
      <alignment horizontal="right" vertical="center" wrapText="1"/>
    </xf>
    <xf numFmtId="166" fontId="2" fillId="0" borderId="4" xfId="15" applyNumberFormat="1" applyFont="1" applyBorder="1" applyAlignment="1">
      <alignment horizontal="right" wrapText="1"/>
    </xf>
    <xf numFmtId="166" fontId="2" fillId="3" borderId="4" xfId="15" applyNumberFormat="1" applyFont="1" applyFill="1" applyBorder="1" applyAlignment="1">
      <alignment horizontal="right" wrapText="1"/>
    </xf>
    <xf numFmtId="166" fontId="9" fillId="0" borderId="4" xfId="15" applyNumberFormat="1" applyFont="1" applyFill="1" applyBorder="1" applyAlignment="1">
      <alignment horizontal="right" vertical="center" wrapText="1"/>
    </xf>
    <xf numFmtId="166" fontId="5" fillId="0" borderId="4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4" fillId="0" borderId="4" xfId="15" applyNumberFormat="1" applyFont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14" fillId="0" borderId="4" xfId="15" applyNumberFormat="1" applyFont="1" applyBorder="1" applyAlignment="1">
      <alignment horizontal="right" vertical="center" wrapText="1"/>
    </xf>
    <xf numFmtId="166" fontId="15" fillId="0" borderId="4" xfId="15" applyNumberFormat="1" applyFont="1" applyBorder="1" applyAlignment="1">
      <alignment horizontal="right" vertical="center" wrapText="1"/>
    </xf>
    <xf numFmtId="166" fontId="3" fillId="0" borderId="4" xfId="15" applyNumberFormat="1" applyFont="1" applyBorder="1" applyAlignment="1">
      <alignment horizontal="right" wrapText="1"/>
    </xf>
    <xf numFmtId="166" fontId="9" fillId="0" borderId="4" xfId="15" applyNumberFormat="1" applyFont="1" applyBorder="1" applyAlignment="1">
      <alignment horizontal="right" wrapText="1"/>
    </xf>
    <xf numFmtId="166" fontId="1" fillId="0" borderId="4" xfId="15" applyNumberFormat="1" applyFont="1" applyFill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wrapText="1"/>
    </xf>
    <xf numFmtId="166" fontId="1" fillId="2" borderId="4" xfId="15" applyNumberFormat="1" applyFont="1" applyFill="1" applyBorder="1" applyAlignment="1">
      <alignment horizontal="right" vertical="center" wrapText="1"/>
    </xf>
    <xf numFmtId="166" fontId="1" fillId="3" borderId="4" xfId="0" applyNumberFormat="1" applyFont="1" applyFill="1" applyBorder="1" applyAlignment="1">
      <alignment horizontal="right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Border="1" applyAlignment="1">
      <alignment horizontal="right" vertical="center" wrapText="1"/>
    </xf>
    <xf numFmtId="166" fontId="3" fillId="0" borderId="9" xfId="0" applyNumberFormat="1" applyFont="1" applyBorder="1" applyAlignment="1">
      <alignment horizontal="right" vertical="center" wrapText="1"/>
    </xf>
    <xf numFmtId="166" fontId="3" fillId="0" borderId="9" xfId="0" applyNumberFormat="1" applyFont="1" applyBorder="1" applyAlignment="1">
      <alignment horizontal="right" vertical="center" wrapText="1"/>
    </xf>
    <xf numFmtId="166" fontId="9" fillId="0" borderId="9" xfId="15" applyNumberFormat="1" applyFont="1" applyBorder="1" applyAlignment="1">
      <alignment horizontal="right" vertical="center" wrapText="1"/>
    </xf>
    <xf numFmtId="166" fontId="3" fillId="0" borderId="8" xfId="15" applyNumberFormat="1" applyFont="1" applyBorder="1" applyAlignment="1">
      <alignment horizontal="right" vertical="center" wrapText="1"/>
    </xf>
    <xf numFmtId="166" fontId="3" fillId="0" borderId="8" xfId="0" applyNumberFormat="1" applyFont="1" applyBorder="1" applyAlignment="1">
      <alignment horizontal="right" vertical="center" wrapText="1"/>
    </xf>
    <xf numFmtId="166" fontId="9" fillId="0" borderId="8" xfId="15" applyNumberFormat="1" applyFont="1" applyBorder="1" applyAlignment="1">
      <alignment horizontal="right" vertical="center" wrapText="1"/>
    </xf>
    <xf numFmtId="166" fontId="5" fillId="0" borderId="8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166" fontId="10" fillId="0" borderId="7" xfId="15" applyNumberFormat="1" applyFont="1" applyBorder="1" applyAlignment="1">
      <alignment horizontal="right" vertical="center" wrapText="1"/>
    </xf>
    <xf numFmtId="166" fontId="10" fillId="2" borderId="4" xfId="15" applyNumberFormat="1" applyFont="1" applyFill="1" applyBorder="1" applyAlignment="1">
      <alignment horizontal="right" vertical="center" wrapText="1"/>
    </xf>
    <xf numFmtId="166" fontId="10" fillId="0" borderId="4" xfId="15" applyNumberFormat="1" applyFont="1" applyBorder="1" applyAlignment="1">
      <alignment horizontal="right" vertical="center" wrapText="1"/>
    </xf>
    <xf numFmtId="166" fontId="11" fillId="0" borderId="4" xfId="15" applyNumberFormat="1" applyFont="1" applyBorder="1" applyAlignment="1">
      <alignment horizontal="right" vertical="center" wrapText="1"/>
    </xf>
    <xf numFmtId="166" fontId="12" fillId="0" borderId="4" xfId="15" applyNumberFormat="1" applyFont="1" applyBorder="1" applyAlignment="1">
      <alignment horizontal="right" vertical="center" wrapText="1"/>
    </xf>
    <xf numFmtId="166" fontId="12" fillId="0" borderId="4" xfId="15" applyNumberFormat="1" applyFont="1" applyBorder="1" applyAlignment="1">
      <alignment horizontal="right" vertical="center" wrapText="1"/>
    </xf>
    <xf numFmtId="166" fontId="12" fillId="0" borderId="4" xfId="15" applyNumberFormat="1" applyFont="1" applyFill="1" applyBorder="1" applyAlignment="1">
      <alignment horizontal="right" vertical="center" wrapText="1"/>
    </xf>
    <xf numFmtId="166" fontId="12" fillId="0" borderId="4" xfId="15" applyNumberFormat="1" applyFont="1" applyFill="1" applyBorder="1" applyAlignment="1">
      <alignment horizontal="right" vertical="center" wrapText="1"/>
    </xf>
    <xf numFmtId="166" fontId="10" fillId="0" borderId="4" xfId="15" applyNumberFormat="1" applyFont="1" applyBorder="1" applyAlignment="1">
      <alignment horizontal="right" wrapText="1"/>
    </xf>
    <xf numFmtId="166" fontId="21" fillId="0" borderId="4" xfId="15" applyNumberFormat="1" applyFont="1" applyBorder="1" applyAlignment="1">
      <alignment horizontal="right" vertical="center" wrapText="1"/>
    </xf>
    <xf numFmtId="166" fontId="12" fillId="0" borderId="4" xfId="15" applyNumberFormat="1" applyFont="1" applyBorder="1" applyAlignment="1">
      <alignment horizontal="right" wrapText="1"/>
    </xf>
    <xf numFmtId="166" fontId="11" fillId="0" borderId="4" xfId="15" applyNumberFormat="1" applyFont="1" applyFill="1" applyBorder="1" applyAlignment="1">
      <alignment horizontal="right" vertical="center" wrapText="1"/>
    </xf>
    <xf numFmtId="166" fontId="11" fillId="2" borderId="4" xfId="15" applyNumberFormat="1" applyFont="1" applyFill="1" applyBorder="1" applyAlignment="1">
      <alignment horizontal="right" vertical="center" wrapText="1"/>
    </xf>
    <xf numFmtId="166" fontId="11" fillId="3" borderId="4" xfId="0" applyNumberFormat="1" applyFont="1" applyFill="1" applyBorder="1" applyAlignment="1">
      <alignment horizontal="right" vertical="center" wrapText="1"/>
    </xf>
    <xf numFmtId="166" fontId="13" fillId="0" borderId="4" xfId="15" applyNumberFormat="1" applyFont="1" applyBorder="1" applyAlignment="1">
      <alignment horizontal="right" vertical="center" wrapText="1"/>
    </xf>
    <xf numFmtId="166" fontId="11" fillId="0" borderId="4" xfId="0" applyNumberFormat="1" applyFont="1" applyBorder="1" applyAlignment="1">
      <alignment horizontal="right" vertical="center" wrapText="1"/>
    </xf>
    <xf numFmtId="166" fontId="12" fillId="0" borderId="8" xfId="15" applyNumberFormat="1" applyFont="1" applyBorder="1" applyAlignment="1">
      <alignment horizontal="right" vertical="center" wrapText="1"/>
    </xf>
    <xf numFmtId="166" fontId="12" fillId="0" borderId="4" xfId="0" applyNumberFormat="1" applyFont="1" applyBorder="1" applyAlignment="1">
      <alignment horizontal="right" vertical="center" wrapText="1"/>
    </xf>
    <xf numFmtId="166" fontId="12" fillId="3" borderId="4" xfId="0" applyNumberFormat="1" applyFont="1" applyFill="1" applyBorder="1" applyAlignment="1">
      <alignment horizontal="right" vertical="center" wrapText="1"/>
    </xf>
    <xf numFmtId="166" fontId="22" fillId="0" borderId="4" xfId="15" applyNumberFormat="1" applyFont="1" applyBorder="1" applyAlignment="1">
      <alignment horizontal="right" vertical="center" wrapText="1"/>
    </xf>
    <xf numFmtId="166" fontId="12" fillId="3" borderId="4" xfId="0" applyNumberFormat="1" applyFont="1" applyFill="1" applyBorder="1" applyAlignment="1">
      <alignment horizontal="right" vertical="center" wrapText="1"/>
    </xf>
    <xf numFmtId="166" fontId="12" fillId="0" borderId="4" xfId="0" applyNumberFormat="1" applyFont="1" applyFill="1" applyBorder="1" applyAlignment="1">
      <alignment horizontal="right" vertical="center" wrapText="1"/>
    </xf>
    <xf numFmtId="166" fontId="12" fillId="0" borderId="4" xfId="0" applyNumberFormat="1" applyFont="1" applyFill="1" applyBorder="1" applyAlignment="1">
      <alignment horizontal="right" vertical="center" wrapText="1"/>
    </xf>
    <xf numFmtId="166" fontId="11" fillId="3" borderId="4" xfId="15" applyNumberFormat="1" applyFont="1" applyFill="1" applyBorder="1" applyAlignment="1">
      <alignment horizontal="right" vertical="center" wrapText="1"/>
    </xf>
    <xf numFmtId="166" fontId="13" fillId="0" borderId="4" xfId="0" applyNumberFormat="1" applyFont="1" applyBorder="1" applyAlignment="1">
      <alignment horizontal="right" vertical="center" wrapText="1"/>
    </xf>
    <xf numFmtId="166" fontId="12" fillId="0" borderId="4" xfId="0" applyNumberFormat="1" applyFont="1" applyBorder="1" applyAlignment="1">
      <alignment horizontal="right" vertical="center" wrapText="1"/>
    </xf>
    <xf numFmtId="166" fontId="21" fillId="0" borderId="4" xfId="0" applyNumberFormat="1" applyFont="1" applyBorder="1" applyAlignment="1">
      <alignment horizontal="right" vertical="center" wrapText="1"/>
    </xf>
    <xf numFmtId="166" fontId="11" fillId="2" borderId="4" xfId="0" applyNumberFormat="1" applyFont="1" applyFill="1" applyBorder="1" applyAlignment="1">
      <alignment horizontal="right" vertical="center" wrapText="1"/>
    </xf>
    <xf numFmtId="166" fontId="12" fillId="0" borderId="9" xfId="15" applyNumberFormat="1" applyFont="1" applyBorder="1" applyAlignment="1">
      <alignment horizontal="right" vertical="center" wrapText="1"/>
    </xf>
    <xf numFmtId="166" fontId="12" fillId="0" borderId="8" xfId="0" applyNumberFormat="1" applyFont="1" applyBorder="1" applyAlignment="1">
      <alignment horizontal="right" vertical="center" wrapText="1"/>
    </xf>
    <xf numFmtId="165" fontId="11" fillId="0" borderId="2" xfId="15" applyNumberFormat="1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right" wrapText="1"/>
    </xf>
    <xf numFmtId="166" fontId="3" fillId="3" borderId="9" xfId="0" applyNumberFormat="1" applyFont="1" applyFill="1" applyBorder="1" applyAlignment="1">
      <alignment horizontal="right" vertical="center" wrapText="1"/>
    </xf>
    <xf numFmtId="0" fontId="23" fillId="0" borderId="7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166" fontId="0" fillId="3" borderId="4" xfId="15" applyNumberFormat="1" applyFont="1" applyFill="1" applyBorder="1" applyAlignment="1">
      <alignment horizontal="right" vertical="center" wrapText="1"/>
    </xf>
    <xf numFmtId="166" fontId="0" fillId="3" borderId="4" xfId="15" applyNumberFormat="1" applyFont="1" applyFill="1" applyBorder="1" applyAlignment="1">
      <alignment horizontal="right" vertical="center" wrapText="1"/>
    </xf>
    <xf numFmtId="166" fontId="0" fillId="3" borderId="4" xfId="0" applyNumberFormat="1" applyFont="1" applyFill="1" applyBorder="1" applyAlignment="1">
      <alignment horizontal="right" vertical="center" wrapText="1"/>
    </xf>
    <xf numFmtId="166" fontId="27" fillId="3" borderId="4" xfId="15" applyNumberFormat="1" applyFont="1" applyFill="1" applyBorder="1" applyAlignment="1">
      <alignment horizontal="right" vertical="center" wrapText="1"/>
    </xf>
    <xf numFmtId="166" fontId="0" fillId="3" borderId="4" xfId="0" applyNumberFormat="1" applyFont="1" applyFill="1" applyBorder="1" applyAlignment="1">
      <alignment horizontal="right" vertical="center" wrapText="1"/>
    </xf>
    <xf numFmtId="176" fontId="0" fillId="3" borderId="4" xfId="0" applyNumberFormat="1" applyFont="1" applyFill="1" applyBorder="1" applyAlignment="1">
      <alignment horizontal="right" vertical="center" wrapText="1"/>
    </xf>
    <xf numFmtId="176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166" fontId="0" fillId="3" borderId="4" xfId="0" applyNumberFormat="1" applyFont="1" applyFill="1" applyBorder="1" applyAlignment="1">
      <alignment horizontal="right" vertical="center" wrapText="1"/>
    </xf>
    <xf numFmtId="176" fontId="0" fillId="3" borderId="4" xfId="0" applyNumberFormat="1" applyFont="1" applyFill="1" applyBorder="1" applyAlignment="1">
      <alignment horizontal="right" vertical="center" wrapText="1"/>
    </xf>
    <xf numFmtId="176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166" fontId="16" fillId="0" borderId="4" xfId="0" applyNumberFormat="1" applyFont="1" applyBorder="1" applyAlignment="1">
      <alignment horizontal="right" vertical="center" wrapText="1"/>
    </xf>
    <xf numFmtId="166" fontId="18" fillId="0" borderId="4" xfId="15" applyNumberFormat="1" applyFont="1" applyBorder="1" applyAlignment="1">
      <alignment horizontal="right" vertical="center" wrapText="1"/>
    </xf>
    <xf numFmtId="166" fontId="0" fillId="3" borderId="9" xfId="0" applyNumberFormat="1" applyFont="1" applyFill="1" applyBorder="1" applyAlignment="1">
      <alignment horizontal="right" vertical="center" wrapText="1"/>
    </xf>
    <xf numFmtId="166" fontId="0" fillId="3" borderId="9" xfId="0" applyNumberFormat="1" applyFont="1" applyFill="1" applyBorder="1" applyAlignment="1">
      <alignment horizontal="right" vertical="center" wrapText="1"/>
    </xf>
    <xf numFmtId="166" fontId="27" fillId="3" borderId="9" xfId="15" applyNumberFormat="1" applyFont="1" applyFill="1" applyBorder="1" applyAlignment="1">
      <alignment horizontal="right" vertical="center" wrapText="1"/>
    </xf>
    <xf numFmtId="166" fontId="0" fillId="3" borderId="9" xfId="15" applyNumberFormat="1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center" wrapText="1"/>
    </xf>
    <xf numFmtId="166" fontId="0" fillId="3" borderId="8" xfId="15" applyNumberFormat="1" applyFont="1" applyFill="1" applyBorder="1" applyAlignment="1">
      <alignment horizontal="right" vertical="center" wrapText="1"/>
    </xf>
    <xf numFmtId="166" fontId="0" fillId="3" borderId="8" xfId="0" applyNumberFormat="1" applyFont="1" applyFill="1" applyBorder="1" applyAlignment="1">
      <alignment horizontal="right" vertical="center" wrapText="1"/>
    </xf>
    <xf numFmtId="166" fontId="28" fillId="3" borderId="8" xfId="0" applyNumberFormat="1" applyFont="1" applyFill="1" applyBorder="1" applyAlignment="1">
      <alignment horizontal="right" vertical="center" wrapText="1"/>
    </xf>
    <xf numFmtId="166" fontId="27" fillId="3" borderId="8" xfId="15" applyNumberFormat="1" applyFont="1" applyFill="1" applyBorder="1" applyAlignment="1">
      <alignment horizontal="right" vertical="center" wrapText="1"/>
    </xf>
    <xf numFmtId="176" fontId="0" fillId="3" borderId="8" xfId="0" applyNumberFormat="1" applyFont="1" applyFill="1" applyBorder="1" applyAlignment="1">
      <alignment horizontal="right" vertical="center" wrapText="1"/>
    </xf>
    <xf numFmtId="176" fontId="0" fillId="3" borderId="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6" fontId="0" fillId="3" borderId="4" xfId="0" applyNumberFormat="1" applyFont="1" applyFill="1" applyBorder="1" applyAlignment="1">
      <alignment horizontal="right" vertical="center" wrapText="1"/>
    </xf>
    <xf numFmtId="166" fontId="18" fillId="0" borderId="7" xfId="15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166" fontId="18" fillId="3" borderId="4" xfId="15" applyNumberFormat="1" applyFont="1" applyFill="1" applyBorder="1" applyAlignment="1">
      <alignment horizontal="right" vertical="center" wrapText="1"/>
    </xf>
    <xf numFmtId="0" fontId="16" fillId="3" borderId="4" xfId="0" applyFont="1" applyFill="1" applyBorder="1" applyAlignment="1">
      <alignment horizontal="center" vertical="center" wrapText="1"/>
    </xf>
    <xf numFmtId="166" fontId="16" fillId="3" borderId="4" xfId="15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 vertical="center" wrapText="1"/>
    </xf>
    <xf numFmtId="165" fontId="1" fillId="0" borderId="12" xfId="15" applyNumberFormat="1" applyFont="1" applyBorder="1" applyAlignment="1">
      <alignment horizontal="center" vertical="center" wrapText="1"/>
    </xf>
    <xf numFmtId="165" fontId="1" fillId="0" borderId="13" xfId="15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1" fillId="0" borderId="2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zoomScale="75" zoomScaleNormal="75" workbookViewId="0" topLeftCell="B4">
      <pane xSplit="2" ySplit="5" topLeftCell="D9" activePane="bottomRight" state="frozen"/>
      <selection pane="topLeft" activeCell="B4" sqref="B4"/>
      <selection pane="topRight" activeCell="D4" sqref="D4"/>
      <selection pane="bottomLeft" activeCell="B9" sqref="B9"/>
      <selection pane="bottomRight" activeCell="L6" sqref="L6:M6"/>
    </sheetView>
  </sheetViews>
  <sheetFormatPr defaultColWidth="8.66015625" defaultRowHeight="18"/>
  <cols>
    <col min="1" max="1" width="0.99609375" style="2" hidden="1" customWidth="1"/>
    <col min="2" max="2" width="2.66015625" style="3" customWidth="1"/>
    <col min="3" max="3" width="26.08203125" style="23" customWidth="1"/>
    <col min="4" max="4" width="10.08203125" style="4" customWidth="1"/>
    <col min="5" max="5" width="7.66015625" style="4" customWidth="1"/>
    <col min="6" max="6" width="7.83203125" style="4" customWidth="1"/>
    <col min="7" max="7" width="7.58203125" style="4" customWidth="1"/>
    <col min="8" max="8" width="0.078125" style="2" hidden="1" customWidth="1"/>
    <col min="9" max="9" width="5.5" style="2" hidden="1" customWidth="1"/>
    <col min="10" max="10" width="0.58203125" style="2" hidden="1" customWidth="1"/>
    <col min="11" max="11" width="0.50390625" style="2" hidden="1" customWidth="1"/>
    <col min="12" max="12" width="9.08203125" style="2" customWidth="1"/>
    <col min="13" max="13" width="9.66015625" style="2" customWidth="1"/>
    <col min="14" max="14" width="9.91015625" style="2" customWidth="1"/>
    <col min="15" max="16" width="7.91015625" style="2" customWidth="1"/>
    <col min="17" max="17" width="7.58203125" style="2" customWidth="1"/>
    <col min="18" max="16384" width="8.83203125" style="2" customWidth="1"/>
  </cols>
  <sheetData>
    <row r="1" ht="15">
      <c r="B1" s="10"/>
    </row>
    <row r="2" spans="2:17" ht="24.75" customHeight="1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2:17" ht="24.75" customHeight="1">
      <c r="B3" s="175" t="s">
        <v>157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2:17" ht="22.5" customHeight="1">
      <c r="B4" s="7"/>
      <c r="M4" s="33"/>
      <c r="O4" s="177" t="s">
        <v>126</v>
      </c>
      <c r="P4" s="177"/>
      <c r="Q4" s="177"/>
    </row>
    <row r="5" spans="2:17" s="1" customFormat="1" ht="38.25" customHeight="1">
      <c r="B5" s="181" t="s">
        <v>89</v>
      </c>
      <c r="C5" s="184" t="s">
        <v>143</v>
      </c>
      <c r="D5" s="182" t="s">
        <v>61</v>
      </c>
      <c r="E5" s="178" t="s">
        <v>62</v>
      </c>
      <c r="F5" s="179"/>
      <c r="G5" s="180"/>
      <c r="H5" s="183" t="s">
        <v>59</v>
      </c>
      <c r="I5" s="183"/>
      <c r="J5" s="183" t="s">
        <v>60</v>
      </c>
      <c r="K5" s="183"/>
      <c r="L5" s="183" t="s">
        <v>127</v>
      </c>
      <c r="M5" s="183"/>
      <c r="N5" s="183" t="s">
        <v>74</v>
      </c>
      <c r="O5" s="178" t="s">
        <v>62</v>
      </c>
      <c r="P5" s="179"/>
      <c r="Q5" s="180"/>
    </row>
    <row r="6" spans="2:17" s="6" customFormat="1" ht="68.25" customHeight="1">
      <c r="B6" s="181"/>
      <c r="C6" s="185"/>
      <c r="D6" s="182"/>
      <c r="E6" s="112" t="s">
        <v>144</v>
      </c>
      <c r="F6" s="112" t="s">
        <v>63</v>
      </c>
      <c r="G6" s="112" t="s">
        <v>128</v>
      </c>
      <c r="H6" s="5" t="s">
        <v>124</v>
      </c>
      <c r="I6" s="5" t="s">
        <v>58</v>
      </c>
      <c r="J6" s="5" t="s">
        <v>125</v>
      </c>
      <c r="K6" s="5" t="s">
        <v>58</v>
      </c>
      <c r="L6" s="5" t="s">
        <v>72</v>
      </c>
      <c r="M6" s="5" t="s">
        <v>73</v>
      </c>
      <c r="N6" s="183"/>
      <c r="O6" s="112" t="s">
        <v>145</v>
      </c>
      <c r="P6" s="112" t="s">
        <v>63</v>
      </c>
      <c r="Q6" s="112" t="s">
        <v>128</v>
      </c>
    </row>
    <row r="7" spans="2:17" s="8" customFormat="1" ht="23.25" customHeight="1">
      <c r="B7" s="115"/>
      <c r="C7" s="39" t="s">
        <v>0</v>
      </c>
      <c r="D7" s="43">
        <f aca="true" t="shared" si="0" ref="D7:Q7">D8+D20+D81+D135+D138+D149</f>
        <v>118871.891</v>
      </c>
      <c r="E7" s="82">
        <f t="shared" si="0"/>
        <v>80000</v>
      </c>
      <c r="F7" s="82">
        <f t="shared" si="0"/>
        <v>25078.457000000002</v>
      </c>
      <c r="G7" s="82">
        <f t="shared" si="0"/>
        <v>13793.434000000001</v>
      </c>
      <c r="H7" s="43">
        <f t="shared" si="0"/>
        <v>97039.447</v>
      </c>
      <c r="I7" s="43">
        <f t="shared" si="0"/>
        <v>745149.618</v>
      </c>
      <c r="J7" s="43">
        <f t="shared" si="0"/>
        <v>96170.29199999999</v>
      </c>
      <c r="K7" s="43">
        <f t="shared" si="0"/>
        <v>902683.295</v>
      </c>
      <c r="L7" s="43">
        <f t="shared" si="0"/>
        <v>32250.081</v>
      </c>
      <c r="M7" s="43">
        <f t="shared" si="0"/>
        <v>-32250.081000000002</v>
      </c>
      <c r="N7" s="43">
        <f t="shared" si="0"/>
        <v>118871.89090000001</v>
      </c>
      <c r="O7" s="82">
        <f t="shared" si="0"/>
        <v>79999.9999</v>
      </c>
      <c r="P7" s="82">
        <f t="shared" si="0"/>
        <v>25078.457000000002</v>
      </c>
      <c r="Q7" s="82">
        <f t="shared" si="0"/>
        <v>13793.434000000001</v>
      </c>
    </row>
    <row r="8" spans="2:17" s="32" customFormat="1" ht="40.5" customHeight="1">
      <c r="B8" s="116"/>
      <c r="C8" s="24" t="s">
        <v>90</v>
      </c>
      <c r="D8" s="44">
        <f aca="true" t="shared" si="1" ref="D8:Q8">D9+D16</f>
        <v>10819</v>
      </c>
      <c r="E8" s="83">
        <f t="shared" si="1"/>
        <v>9650</v>
      </c>
      <c r="F8" s="83">
        <f t="shared" si="1"/>
        <v>169</v>
      </c>
      <c r="G8" s="83">
        <f t="shared" si="1"/>
        <v>1000</v>
      </c>
      <c r="H8" s="44">
        <f t="shared" si="1"/>
        <v>10125</v>
      </c>
      <c r="I8" s="44">
        <f t="shared" si="1"/>
        <v>14410</v>
      </c>
      <c r="J8" s="44">
        <f t="shared" si="1"/>
        <v>8966</v>
      </c>
      <c r="K8" s="44">
        <f t="shared" si="1"/>
        <v>13009</v>
      </c>
      <c r="L8" s="44">
        <f t="shared" si="1"/>
        <v>2016.3</v>
      </c>
      <c r="M8" s="44">
        <f t="shared" si="1"/>
        <v>-150</v>
      </c>
      <c r="N8" s="44">
        <f t="shared" si="1"/>
        <v>12685.3</v>
      </c>
      <c r="O8" s="83">
        <f t="shared" si="1"/>
        <v>11516.3</v>
      </c>
      <c r="P8" s="83">
        <f t="shared" si="1"/>
        <v>169</v>
      </c>
      <c r="Q8" s="83">
        <f t="shared" si="1"/>
        <v>1000</v>
      </c>
    </row>
    <row r="9" spans="2:17" s="15" customFormat="1" ht="17.25">
      <c r="B9" s="117" t="s">
        <v>2</v>
      </c>
      <c r="C9" s="25" t="s">
        <v>14</v>
      </c>
      <c r="D9" s="45">
        <f aca="true" t="shared" si="2" ref="D9:M9">D10+D13</f>
        <v>819</v>
      </c>
      <c r="E9" s="84">
        <f t="shared" si="2"/>
        <v>650</v>
      </c>
      <c r="F9" s="84">
        <f t="shared" si="2"/>
        <v>169</v>
      </c>
      <c r="G9" s="84">
        <f t="shared" si="2"/>
        <v>0</v>
      </c>
      <c r="H9" s="45">
        <f t="shared" si="2"/>
        <v>150</v>
      </c>
      <c r="I9" s="45">
        <f t="shared" si="2"/>
        <v>410</v>
      </c>
      <c r="J9" s="45">
        <f t="shared" si="2"/>
        <v>566</v>
      </c>
      <c r="K9" s="45">
        <f t="shared" si="2"/>
        <v>370</v>
      </c>
      <c r="L9" s="45">
        <f t="shared" si="2"/>
        <v>16.3</v>
      </c>
      <c r="M9" s="45">
        <f t="shared" si="2"/>
        <v>-150</v>
      </c>
      <c r="N9" s="45">
        <f>O9+P9+Q9</f>
        <v>685.3</v>
      </c>
      <c r="O9" s="84">
        <f>O10+O13</f>
        <v>516.3</v>
      </c>
      <c r="P9" s="84">
        <f>P10+P13</f>
        <v>169</v>
      </c>
      <c r="Q9" s="84">
        <f>Q10+Q13</f>
        <v>0</v>
      </c>
    </row>
    <row r="10" spans="2:17" s="1" customFormat="1" ht="21" customHeight="1">
      <c r="B10" s="118" t="s">
        <v>1</v>
      </c>
      <c r="C10" s="26" t="s">
        <v>54</v>
      </c>
      <c r="D10" s="46">
        <f aca="true" t="shared" si="3" ref="D10:M10">D11+D12</f>
        <v>669</v>
      </c>
      <c r="E10" s="85">
        <f t="shared" si="3"/>
        <v>500</v>
      </c>
      <c r="F10" s="85">
        <f t="shared" si="3"/>
        <v>169</v>
      </c>
      <c r="G10" s="85">
        <f t="shared" si="3"/>
        <v>0</v>
      </c>
      <c r="H10" s="46">
        <f t="shared" si="3"/>
        <v>150</v>
      </c>
      <c r="I10" s="46">
        <f t="shared" si="3"/>
        <v>410</v>
      </c>
      <c r="J10" s="46">
        <f t="shared" si="3"/>
        <v>566</v>
      </c>
      <c r="K10" s="46">
        <f t="shared" si="3"/>
        <v>370</v>
      </c>
      <c r="L10" s="46">
        <f t="shared" si="3"/>
        <v>16.3</v>
      </c>
      <c r="M10" s="46">
        <f t="shared" si="3"/>
        <v>0</v>
      </c>
      <c r="N10" s="45">
        <f>O10+P10+Q10</f>
        <v>685.3</v>
      </c>
      <c r="O10" s="85">
        <f>O11+O12</f>
        <v>516.3</v>
      </c>
      <c r="P10" s="85">
        <f>P11+P12</f>
        <v>169</v>
      </c>
      <c r="Q10" s="85">
        <f>Q11+Q12</f>
        <v>0</v>
      </c>
    </row>
    <row r="11" spans="2:17" s="16" customFormat="1" ht="50.25" customHeight="1">
      <c r="B11" s="119">
        <v>1</v>
      </c>
      <c r="C11" s="13" t="s">
        <v>3</v>
      </c>
      <c r="D11" s="47">
        <f>E11+F11+G11</f>
        <v>150</v>
      </c>
      <c r="E11" s="86">
        <v>150</v>
      </c>
      <c r="F11" s="87"/>
      <c r="G11" s="87"/>
      <c r="H11" s="49">
        <v>150</v>
      </c>
      <c r="I11" s="49">
        <v>410</v>
      </c>
      <c r="J11" s="49">
        <v>166</v>
      </c>
      <c r="K11" s="49">
        <v>370</v>
      </c>
      <c r="L11" s="49">
        <v>16.3</v>
      </c>
      <c r="M11" s="49"/>
      <c r="N11" s="50">
        <f>O11+P11+Q11</f>
        <v>166.3</v>
      </c>
      <c r="O11" s="99">
        <v>166.3</v>
      </c>
      <c r="P11" s="99"/>
      <c r="Q11" s="99"/>
    </row>
    <row r="12" spans="2:17" s="16" customFormat="1" ht="31.5" customHeight="1">
      <c r="B12" s="119">
        <v>2</v>
      </c>
      <c r="C12" s="13" t="s">
        <v>6</v>
      </c>
      <c r="D12" s="47">
        <f>E12+F12+G12</f>
        <v>519</v>
      </c>
      <c r="E12" s="87">
        <v>350</v>
      </c>
      <c r="F12" s="87">
        <v>169</v>
      </c>
      <c r="G12" s="87"/>
      <c r="H12" s="49"/>
      <c r="I12" s="49"/>
      <c r="J12" s="49">
        <v>400</v>
      </c>
      <c r="K12" s="49"/>
      <c r="L12" s="49"/>
      <c r="M12" s="49"/>
      <c r="N12" s="50">
        <f>O12+P12+Q12</f>
        <v>519</v>
      </c>
      <c r="O12" s="99">
        <v>350</v>
      </c>
      <c r="P12" s="99">
        <v>169</v>
      </c>
      <c r="Q12" s="99"/>
    </row>
    <row r="13" spans="2:17" s="1" customFormat="1" ht="15.75">
      <c r="B13" s="118" t="s">
        <v>4</v>
      </c>
      <c r="C13" s="26" t="s">
        <v>8</v>
      </c>
      <c r="D13" s="46">
        <f aca="true" t="shared" si="4" ref="D13:Q13">D14+D15</f>
        <v>150</v>
      </c>
      <c r="E13" s="85">
        <f t="shared" si="4"/>
        <v>150</v>
      </c>
      <c r="F13" s="85">
        <f t="shared" si="4"/>
        <v>0</v>
      </c>
      <c r="G13" s="85">
        <f t="shared" si="4"/>
        <v>0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4"/>
        <v>0</v>
      </c>
      <c r="L13" s="46">
        <f t="shared" si="4"/>
        <v>0</v>
      </c>
      <c r="M13" s="46">
        <f t="shared" si="4"/>
        <v>-150</v>
      </c>
      <c r="N13" s="46">
        <f t="shared" si="4"/>
        <v>0</v>
      </c>
      <c r="O13" s="85">
        <f t="shared" si="4"/>
        <v>0</v>
      </c>
      <c r="P13" s="85">
        <f t="shared" si="4"/>
        <v>0</v>
      </c>
      <c r="Q13" s="85">
        <f t="shared" si="4"/>
        <v>0</v>
      </c>
    </row>
    <row r="14" spans="2:17" s="16" customFormat="1" ht="30">
      <c r="B14" s="119">
        <v>1</v>
      </c>
      <c r="C14" s="13" t="s">
        <v>9</v>
      </c>
      <c r="D14" s="47">
        <f>E14+F14+G14</f>
        <v>100</v>
      </c>
      <c r="E14" s="87">
        <v>100</v>
      </c>
      <c r="F14" s="87"/>
      <c r="G14" s="87"/>
      <c r="H14" s="49">
        <v>0</v>
      </c>
      <c r="I14" s="49">
        <v>0</v>
      </c>
      <c r="J14" s="49">
        <v>0</v>
      </c>
      <c r="K14" s="49">
        <v>0</v>
      </c>
      <c r="L14" s="49"/>
      <c r="M14" s="49">
        <f>N14-D14</f>
        <v>-100</v>
      </c>
      <c r="N14" s="45">
        <f>O14+P14+Q14</f>
        <v>0</v>
      </c>
      <c r="O14" s="99"/>
      <c r="P14" s="99"/>
      <c r="Q14" s="99"/>
    </row>
    <row r="15" spans="2:17" s="16" customFormat="1" ht="30">
      <c r="B15" s="119">
        <v>2</v>
      </c>
      <c r="C15" s="13" t="s">
        <v>10</v>
      </c>
      <c r="D15" s="47">
        <f>E15+F15+G15</f>
        <v>50</v>
      </c>
      <c r="E15" s="87">
        <v>50</v>
      </c>
      <c r="F15" s="87"/>
      <c r="G15" s="87"/>
      <c r="H15" s="49">
        <v>0</v>
      </c>
      <c r="I15" s="49">
        <v>0</v>
      </c>
      <c r="J15" s="49">
        <v>0</v>
      </c>
      <c r="K15" s="49">
        <v>0</v>
      </c>
      <c r="L15" s="49"/>
      <c r="M15" s="49">
        <f>N15-D15</f>
        <v>-50</v>
      </c>
      <c r="N15" s="45">
        <f>O15+P15+Q15</f>
        <v>0</v>
      </c>
      <c r="O15" s="99"/>
      <c r="P15" s="99"/>
      <c r="Q15" s="99"/>
    </row>
    <row r="16" spans="2:17" s="1" customFormat="1" ht="17.25">
      <c r="B16" s="118" t="s">
        <v>11</v>
      </c>
      <c r="C16" s="25" t="s">
        <v>19</v>
      </c>
      <c r="D16" s="46">
        <f aca="true" t="shared" si="5" ref="D16:Q16">SUM(D17:D19)</f>
        <v>10000</v>
      </c>
      <c r="E16" s="85">
        <f t="shared" si="5"/>
        <v>9000</v>
      </c>
      <c r="F16" s="85">
        <f t="shared" si="5"/>
        <v>0</v>
      </c>
      <c r="G16" s="85">
        <f t="shared" si="5"/>
        <v>1000</v>
      </c>
      <c r="H16" s="46">
        <f t="shared" si="5"/>
        <v>9975</v>
      </c>
      <c r="I16" s="46">
        <f t="shared" si="5"/>
        <v>14000</v>
      </c>
      <c r="J16" s="46">
        <f t="shared" si="5"/>
        <v>8400</v>
      </c>
      <c r="K16" s="46">
        <f t="shared" si="5"/>
        <v>12639</v>
      </c>
      <c r="L16" s="46">
        <f t="shared" si="5"/>
        <v>2000</v>
      </c>
      <c r="M16" s="46">
        <f t="shared" si="5"/>
        <v>0</v>
      </c>
      <c r="N16" s="46">
        <f t="shared" si="5"/>
        <v>12000</v>
      </c>
      <c r="O16" s="85">
        <f t="shared" si="5"/>
        <v>11000</v>
      </c>
      <c r="P16" s="85">
        <f t="shared" si="5"/>
        <v>0</v>
      </c>
      <c r="Q16" s="85">
        <f t="shared" si="5"/>
        <v>1000</v>
      </c>
    </row>
    <row r="17" spans="2:17" s="16" customFormat="1" ht="19.5" customHeight="1">
      <c r="B17" s="119">
        <v>1</v>
      </c>
      <c r="C17" s="13" t="s">
        <v>53</v>
      </c>
      <c r="D17" s="47">
        <f>E17+F17+G17</f>
        <v>1000</v>
      </c>
      <c r="E17" s="86">
        <v>1000</v>
      </c>
      <c r="F17" s="87"/>
      <c r="G17" s="87"/>
      <c r="H17" s="49"/>
      <c r="I17" s="49"/>
      <c r="J17" s="49"/>
      <c r="K17" s="49"/>
      <c r="L17" s="49"/>
      <c r="M17" s="49"/>
      <c r="N17" s="50">
        <f>O17+P17+Q17</f>
        <v>1000</v>
      </c>
      <c r="O17" s="86">
        <v>1000</v>
      </c>
      <c r="P17" s="87"/>
      <c r="Q17" s="87"/>
    </row>
    <row r="18" spans="2:17" s="16" customFormat="1" ht="25.5" customHeight="1">
      <c r="B18" s="119">
        <v>2</v>
      </c>
      <c r="C18" s="13" t="s">
        <v>129</v>
      </c>
      <c r="D18" s="47">
        <f>E18+F18+G18</f>
        <v>1000</v>
      </c>
      <c r="E18" s="86"/>
      <c r="F18" s="87"/>
      <c r="G18" s="87">
        <v>1000</v>
      </c>
      <c r="H18" s="49"/>
      <c r="I18" s="49"/>
      <c r="J18" s="49"/>
      <c r="K18" s="49"/>
      <c r="L18" s="49">
        <v>1000</v>
      </c>
      <c r="M18" s="49"/>
      <c r="N18" s="50">
        <f>O18+P18+Q18</f>
        <v>2000</v>
      </c>
      <c r="O18" s="86">
        <v>1000</v>
      </c>
      <c r="P18" s="87"/>
      <c r="Q18" s="87">
        <v>1000</v>
      </c>
    </row>
    <row r="19" spans="2:17" s="16" customFormat="1" ht="30">
      <c r="B19" s="119">
        <v>3</v>
      </c>
      <c r="C19" s="13" t="s">
        <v>130</v>
      </c>
      <c r="D19" s="47">
        <f>E19+F19+G19</f>
        <v>8000</v>
      </c>
      <c r="E19" s="87">
        <v>8000</v>
      </c>
      <c r="F19" s="87"/>
      <c r="G19" s="87"/>
      <c r="H19" s="49">
        <v>9975</v>
      </c>
      <c r="I19" s="49">
        <v>14000</v>
      </c>
      <c r="J19" s="49">
        <v>8400</v>
      </c>
      <c r="K19" s="49">
        <v>12639</v>
      </c>
      <c r="L19" s="49">
        <v>1000</v>
      </c>
      <c r="M19" s="49"/>
      <c r="N19" s="50">
        <f>O19+P19+Q19</f>
        <v>9000</v>
      </c>
      <c r="O19" s="87">
        <v>9000</v>
      </c>
      <c r="P19" s="87"/>
      <c r="Q19" s="87"/>
    </row>
    <row r="20" spans="1:17" s="14" customFormat="1" ht="34.5" customHeight="1">
      <c r="A20" s="32"/>
      <c r="B20" s="116"/>
      <c r="C20" s="24" t="s">
        <v>13</v>
      </c>
      <c r="D20" s="44">
        <f aca="true" t="shared" si="6" ref="D20:Q20">D21+D38+D50+D54</f>
        <v>43814.229</v>
      </c>
      <c r="E20" s="83">
        <f t="shared" si="6"/>
        <v>28385.209</v>
      </c>
      <c r="F20" s="83">
        <f t="shared" si="6"/>
        <v>10097</v>
      </c>
      <c r="G20" s="83">
        <f t="shared" si="6"/>
        <v>5332.0199999999995</v>
      </c>
      <c r="H20" s="44">
        <f t="shared" si="6"/>
        <v>34902.447</v>
      </c>
      <c r="I20" s="44">
        <f t="shared" si="6"/>
        <v>344330.64800000004</v>
      </c>
      <c r="J20" s="44">
        <f t="shared" si="6"/>
        <v>30447.291999999994</v>
      </c>
      <c r="K20" s="44">
        <f t="shared" si="6"/>
        <v>359969.225</v>
      </c>
      <c r="L20" s="44">
        <f t="shared" si="6"/>
        <v>8214.324</v>
      </c>
      <c r="M20" s="44">
        <f t="shared" si="6"/>
        <v>-9214.624</v>
      </c>
      <c r="N20" s="44">
        <f t="shared" si="6"/>
        <v>42813.929000000004</v>
      </c>
      <c r="O20" s="83">
        <f t="shared" si="6"/>
        <v>27384.909</v>
      </c>
      <c r="P20" s="83">
        <f t="shared" si="6"/>
        <v>10097</v>
      </c>
      <c r="Q20" s="83">
        <f t="shared" si="6"/>
        <v>5332.0199999999995</v>
      </c>
    </row>
    <row r="21" spans="2:17" s="17" customFormat="1" ht="17.25">
      <c r="B21" s="117" t="s">
        <v>2</v>
      </c>
      <c r="C21" s="25" t="s">
        <v>14</v>
      </c>
      <c r="D21" s="45">
        <f aca="true" t="shared" si="7" ref="D21:Q21">D22+D36</f>
        <v>753.379</v>
      </c>
      <c r="E21" s="84">
        <f t="shared" si="7"/>
        <v>622.229</v>
      </c>
      <c r="F21" s="84">
        <f t="shared" si="7"/>
        <v>0</v>
      </c>
      <c r="G21" s="84">
        <f t="shared" si="7"/>
        <v>131.15</v>
      </c>
      <c r="H21" s="45">
        <f t="shared" si="7"/>
        <v>0</v>
      </c>
      <c r="I21" s="45">
        <f t="shared" si="7"/>
        <v>4209.873</v>
      </c>
      <c r="J21" s="45">
        <f t="shared" si="7"/>
        <v>614.028</v>
      </c>
      <c r="K21" s="45">
        <f t="shared" si="7"/>
        <v>4191.839999999999</v>
      </c>
      <c r="L21" s="45">
        <f t="shared" si="7"/>
        <v>11.239000000000004</v>
      </c>
      <c r="M21" s="45">
        <f t="shared" si="7"/>
        <v>-149.872</v>
      </c>
      <c r="N21" s="45">
        <f t="shared" si="7"/>
        <v>614.7460000000001</v>
      </c>
      <c r="O21" s="84">
        <f t="shared" si="7"/>
        <v>483.5960000000001</v>
      </c>
      <c r="P21" s="84">
        <f t="shared" si="7"/>
        <v>0</v>
      </c>
      <c r="Q21" s="84">
        <f t="shared" si="7"/>
        <v>131.15</v>
      </c>
    </row>
    <row r="22" spans="2:17" s="1" customFormat="1" ht="15.75">
      <c r="B22" s="118" t="s">
        <v>1</v>
      </c>
      <c r="C22" s="26" t="s">
        <v>15</v>
      </c>
      <c r="D22" s="46">
        <f aca="true" t="shared" si="8" ref="D22:Q22">SUM(D23:D35)</f>
        <v>703.379</v>
      </c>
      <c r="E22" s="85">
        <f t="shared" si="8"/>
        <v>572.229</v>
      </c>
      <c r="F22" s="85">
        <f t="shared" si="8"/>
        <v>0</v>
      </c>
      <c r="G22" s="85">
        <f t="shared" si="8"/>
        <v>131.15</v>
      </c>
      <c r="H22" s="46">
        <f t="shared" si="8"/>
        <v>0</v>
      </c>
      <c r="I22" s="46">
        <f t="shared" si="8"/>
        <v>4064.8729999999996</v>
      </c>
      <c r="J22" s="46">
        <f t="shared" si="8"/>
        <v>571.743</v>
      </c>
      <c r="K22" s="46">
        <f t="shared" si="8"/>
        <v>4091.8399999999992</v>
      </c>
      <c r="L22" s="46">
        <f t="shared" si="8"/>
        <v>11.239000000000004</v>
      </c>
      <c r="M22" s="46">
        <f t="shared" si="8"/>
        <v>-142.157</v>
      </c>
      <c r="N22" s="46">
        <f t="shared" si="8"/>
        <v>572.4610000000001</v>
      </c>
      <c r="O22" s="85">
        <f t="shared" si="8"/>
        <v>441.3110000000001</v>
      </c>
      <c r="P22" s="85">
        <f t="shared" si="8"/>
        <v>0</v>
      </c>
      <c r="Q22" s="85">
        <f t="shared" si="8"/>
        <v>131.15</v>
      </c>
    </row>
    <row r="23" spans="2:17" s="16" customFormat="1" ht="35.25" customHeight="1">
      <c r="B23" s="119">
        <v>1</v>
      </c>
      <c r="C23" s="13" t="s">
        <v>148</v>
      </c>
      <c r="D23" s="47">
        <f aca="true" t="shared" si="9" ref="D23:D33">E23+F23+G23</f>
        <v>100</v>
      </c>
      <c r="E23" s="87">
        <v>100</v>
      </c>
      <c r="F23" s="87"/>
      <c r="G23" s="87"/>
      <c r="H23" s="49"/>
      <c r="I23" s="49">
        <v>524.707</v>
      </c>
      <c r="J23" s="49">
        <v>16.153</v>
      </c>
      <c r="K23" s="49">
        <v>524.707</v>
      </c>
      <c r="L23" s="49"/>
      <c r="M23" s="49">
        <f>N23-D23</f>
        <v>-83.84700000000001</v>
      </c>
      <c r="N23" s="50">
        <f>O23+P23+Q23</f>
        <v>16.153</v>
      </c>
      <c r="O23" s="99">
        <v>16.153</v>
      </c>
      <c r="P23" s="99"/>
      <c r="Q23" s="99"/>
    </row>
    <row r="24" spans="2:17" s="16" customFormat="1" ht="23.25" customHeight="1">
      <c r="B24" s="119">
        <v>2</v>
      </c>
      <c r="C24" s="13" t="s">
        <v>151</v>
      </c>
      <c r="D24" s="47">
        <f t="shared" si="9"/>
        <v>50</v>
      </c>
      <c r="E24" s="87">
        <v>50</v>
      </c>
      <c r="F24" s="87"/>
      <c r="G24" s="87"/>
      <c r="H24" s="49"/>
      <c r="I24" s="49">
        <v>199.685</v>
      </c>
      <c r="J24" s="49">
        <v>50</v>
      </c>
      <c r="K24" s="49">
        <v>200</v>
      </c>
      <c r="L24" s="49"/>
      <c r="M24" s="49">
        <f>N24-D24</f>
        <v>-3.3100000000000023</v>
      </c>
      <c r="N24" s="52">
        <f>O24+P24+Q24</f>
        <v>46.69</v>
      </c>
      <c r="O24" s="100">
        <v>46.69</v>
      </c>
      <c r="P24" s="99"/>
      <c r="Q24" s="99"/>
    </row>
    <row r="25" spans="2:17" s="16" customFormat="1" ht="30">
      <c r="B25" s="119">
        <v>3</v>
      </c>
      <c r="C25" s="13" t="s">
        <v>92</v>
      </c>
      <c r="D25" s="47">
        <f t="shared" si="9"/>
        <v>55</v>
      </c>
      <c r="E25" s="87">
        <v>55</v>
      </c>
      <c r="F25" s="87"/>
      <c r="G25" s="87"/>
      <c r="H25" s="49"/>
      <c r="I25" s="49"/>
      <c r="J25" s="49"/>
      <c r="K25" s="49"/>
      <c r="L25" s="49"/>
      <c r="M25" s="49">
        <f>N25-D25</f>
        <v>-55</v>
      </c>
      <c r="N25" s="50">
        <f>O25+P25+Q25</f>
        <v>0</v>
      </c>
      <c r="O25" s="99"/>
      <c r="P25" s="99"/>
      <c r="Q25" s="99"/>
    </row>
    <row r="26" spans="2:17" s="16" customFormat="1" ht="30">
      <c r="B26" s="119">
        <v>4</v>
      </c>
      <c r="C26" s="13" t="s">
        <v>93</v>
      </c>
      <c r="D26" s="47">
        <f t="shared" si="9"/>
        <v>66.944</v>
      </c>
      <c r="E26" s="87">
        <v>66.944</v>
      </c>
      <c r="F26" s="87"/>
      <c r="G26" s="87"/>
      <c r="H26" s="49"/>
      <c r="I26" s="49">
        <v>696.944</v>
      </c>
      <c r="J26" s="49">
        <v>64.766</v>
      </c>
      <c r="K26" s="49">
        <v>694.766</v>
      </c>
      <c r="L26" s="49"/>
      <c r="M26" s="49"/>
      <c r="N26" s="50">
        <v>66.944</v>
      </c>
      <c r="O26" s="99">
        <v>66.944</v>
      </c>
      <c r="P26" s="99"/>
      <c r="Q26" s="99"/>
    </row>
    <row r="27" spans="2:17" s="16" customFormat="1" ht="34.5" customHeight="1">
      <c r="B27" s="119">
        <v>5</v>
      </c>
      <c r="C27" s="13" t="s">
        <v>146</v>
      </c>
      <c r="D27" s="47">
        <f t="shared" si="9"/>
        <v>16.58</v>
      </c>
      <c r="E27" s="87">
        <v>16.58</v>
      </c>
      <c r="F27" s="87"/>
      <c r="G27" s="87"/>
      <c r="H27" s="49"/>
      <c r="I27" s="49">
        <v>106.58</v>
      </c>
      <c r="J27" s="49">
        <v>16.58</v>
      </c>
      <c r="K27" s="49">
        <v>106.58</v>
      </c>
      <c r="L27" s="49">
        <f>N27-D27</f>
        <v>0</v>
      </c>
      <c r="M27" s="49">
        <f>N27-D27</f>
        <v>0</v>
      </c>
      <c r="N27" s="50">
        <f aca="true" t="shared" si="10" ref="N27:N35">O27+P27+Q27</f>
        <v>16.58</v>
      </c>
      <c r="O27" s="99">
        <v>16.58</v>
      </c>
      <c r="P27" s="99"/>
      <c r="Q27" s="99"/>
    </row>
    <row r="28" spans="2:17" s="16" customFormat="1" ht="34.5" customHeight="1">
      <c r="B28" s="119">
        <v>6</v>
      </c>
      <c r="C28" s="13" t="s">
        <v>147</v>
      </c>
      <c r="D28" s="47">
        <f t="shared" si="9"/>
        <v>103.26</v>
      </c>
      <c r="E28" s="87">
        <v>103.26</v>
      </c>
      <c r="F28" s="87"/>
      <c r="G28" s="87"/>
      <c r="H28" s="49"/>
      <c r="I28" s="49">
        <v>371.26</v>
      </c>
      <c r="J28" s="49">
        <v>103.26</v>
      </c>
      <c r="K28" s="49">
        <v>371.26</v>
      </c>
      <c r="L28" s="49">
        <f>N28-D28</f>
        <v>0</v>
      </c>
      <c r="M28" s="49">
        <f>N28-D28</f>
        <v>0</v>
      </c>
      <c r="N28" s="50">
        <f t="shared" si="10"/>
        <v>103.26</v>
      </c>
      <c r="O28" s="99">
        <v>103.26</v>
      </c>
      <c r="P28" s="99"/>
      <c r="Q28" s="99"/>
    </row>
    <row r="29" spans="2:17" s="16" customFormat="1" ht="30">
      <c r="B29" s="119">
        <v>7</v>
      </c>
      <c r="C29" s="13" t="s">
        <v>149</v>
      </c>
      <c r="D29" s="47">
        <f t="shared" si="9"/>
        <v>10.031</v>
      </c>
      <c r="E29" s="87">
        <v>10.031</v>
      </c>
      <c r="F29" s="87"/>
      <c r="G29" s="87"/>
      <c r="H29" s="49"/>
      <c r="I29" s="49">
        <v>382.161</v>
      </c>
      <c r="J29" s="49">
        <v>10.031</v>
      </c>
      <c r="K29" s="49">
        <v>382.161</v>
      </c>
      <c r="L29" s="49">
        <f>N29-D29</f>
        <v>1.8499999999999996</v>
      </c>
      <c r="M29" s="49"/>
      <c r="N29" s="52">
        <f t="shared" si="10"/>
        <v>11.881</v>
      </c>
      <c r="O29" s="100">
        <v>11.881</v>
      </c>
      <c r="P29" s="99"/>
      <c r="Q29" s="99"/>
    </row>
    <row r="30" spans="2:17" s="16" customFormat="1" ht="30">
      <c r="B30" s="119">
        <v>8</v>
      </c>
      <c r="C30" s="13" t="s">
        <v>55</v>
      </c>
      <c r="D30" s="47">
        <f t="shared" si="9"/>
        <v>38.388</v>
      </c>
      <c r="E30" s="87">
        <v>38.388</v>
      </c>
      <c r="F30" s="87"/>
      <c r="G30" s="87"/>
      <c r="H30" s="49"/>
      <c r="I30" s="49">
        <v>379.388</v>
      </c>
      <c r="J30" s="49">
        <v>40.566</v>
      </c>
      <c r="K30" s="49">
        <v>379.388</v>
      </c>
      <c r="L30" s="49">
        <f>N30-D30</f>
        <v>2.1780000000000044</v>
      </c>
      <c r="M30" s="49"/>
      <c r="N30" s="52">
        <f t="shared" si="10"/>
        <v>40.566</v>
      </c>
      <c r="O30" s="100">
        <v>40.566</v>
      </c>
      <c r="P30" s="99"/>
      <c r="Q30" s="99"/>
    </row>
    <row r="31" spans="2:17" s="16" customFormat="1" ht="30">
      <c r="B31" s="119">
        <v>9</v>
      </c>
      <c r="C31" s="13" t="s">
        <v>56</v>
      </c>
      <c r="D31" s="47">
        <f t="shared" si="9"/>
        <v>132.026</v>
      </c>
      <c r="E31" s="87">
        <v>132.026</v>
      </c>
      <c r="F31" s="87"/>
      <c r="G31" s="87"/>
      <c r="H31" s="49"/>
      <c r="I31" s="49">
        <v>522.026</v>
      </c>
      <c r="J31" s="49">
        <v>132.026</v>
      </c>
      <c r="K31" s="49">
        <v>522.026</v>
      </c>
      <c r="L31" s="49">
        <f>N31-D31</f>
        <v>0</v>
      </c>
      <c r="M31" s="49">
        <f>N31-D31</f>
        <v>0</v>
      </c>
      <c r="N31" s="50">
        <f t="shared" si="10"/>
        <v>132.026</v>
      </c>
      <c r="O31" s="99">
        <v>132.026</v>
      </c>
      <c r="P31" s="99"/>
      <c r="Q31" s="99"/>
    </row>
    <row r="32" spans="2:17" s="16" customFormat="1" ht="30">
      <c r="B32" s="119">
        <v>10</v>
      </c>
      <c r="C32" s="13" t="s">
        <v>107</v>
      </c>
      <c r="D32" s="47">
        <f t="shared" si="9"/>
        <v>126.736</v>
      </c>
      <c r="E32" s="87"/>
      <c r="F32" s="87"/>
      <c r="G32" s="87">
        <v>126.736</v>
      </c>
      <c r="H32" s="49"/>
      <c r="I32" s="49">
        <v>466.736</v>
      </c>
      <c r="J32" s="49">
        <v>126.736</v>
      </c>
      <c r="K32" s="49">
        <v>466.736</v>
      </c>
      <c r="L32" s="49"/>
      <c r="M32" s="49">
        <v>0</v>
      </c>
      <c r="N32" s="50">
        <f t="shared" si="10"/>
        <v>126.736</v>
      </c>
      <c r="O32" s="101"/>
      <c r="P32" s="99"/>
      <c r="Q32" s="99">
        <v>126.736</v>
      </c>
    </row>
    <row r="33" spans="2:17" s="16" customFormat="1" ht="21" customHeight="1">
      <c r="B33" s="119">
        <v>11</v>
      </c>
      <c r="C33" s="13" t="s">
        <v>94</v>
      </c>
      <c r="D33" s="47">
        <f t="shared" si="9"/>
        <v>4.414</v>
      </c>
      <c r="E33" s="87"/>
      <c r="F33" s="87"/>
      <c r="G33" s="87">
        <v>4.414</v>
      </c>
      <c r="H33" s="49"/>
      <c r="I33" s="49">
        <v>179.414</v>
      </c>
      <c r="J33" s="49">
        <v>10.485</v>
      </c>
      <c r="K33" s="49">
        <v>175</v>
      </c>
      <c r="L33" s="49">
        <f>N33-D33</f>
        <v>6.071</v>
      </c>
      <c r="M33" s="49"/>
      <c r="N33" s="52">
        <f t="shared" si="10"/>
        <v>10.485</v>
      </c>
      <c r="O33" s="100">
        <v>6.071</v>
      </c>
      <c r="P33" s="100"/>
      <c r="Q33" s="87">
        <v>4.414</v>
      </c>
    </row>
    <row r="34" spans="2:17" s="16" customFormat="1" ht="30.75" customHeight="1">
      <c r="B34" s="119">
        <v>12</v>
      </c>
      <c r="C34" s="13" t="s">
        <v>131</v>
      </c>
      <c r="D34" s="47"/>
      <c r="E34" s="87"/>
      <c r="F34" s="87"/>
      <c r="G34" s="87"/>
      <c r="H34" s="49"/>
      <c r="I34" s="49">
        <v>99.475</v>
      </c>
      <c r="J34" s="49">
        <v>0.5</v>
      </c>
      <c r="K34" s="49">
        <v>100.576</v>
      </c>
      <c r="L34" s="49">
        <f>N34-D34</f>
        <v>0.5</v>
      </c>
      <c r="M34" s="49"/>
      <c r="N34" s="52">
        <f t="shared" si="10"/>
        <v>0.5</v>
      </c>
      <c r="O34" s="100">
        <v>0.5</v>
      </c>
      <c r="P34" s="99"/>
      <c r="Q34" s="99"/>
    </row>
    <row r="35" spans="2:17" s="16" customFormat="1" ht="30">
      <c r="B35" s="119">
        <v>13</v>
      </c>
      <c r="C35" s="13" t="s">
        <v>95</v>
      </c>
      <c r="D35" s="47"/>
      <c r="E35" s="87"/>
      <c r="F35" s="87"/>
      <c r="G35" s="87"/>
      <c r="H35" s="49"/>
      <c r="I35" s="49">
        <v>136.497</v>
      </c>
      <c r="J35" s="49">
        <v>0.64</v>
      </c>
      <c r="K35" s="49">
        <v>168.64</v>
      </c>
      <c r="L35" s="49">
        <f>N35-D35</f>
        <v>0.64</v>
      </c>
      <c r="M35" s="49"/>
      <c r="N35" s="52">
        <f t="shared" si="10"/>
        <v>0.64</v>
      </c>
      <c r="O35" s="100">
        <v>0.64</v>
      </c>
      <c r="P35" s="99"/>
      <c r="Q35" s="99"/>
    </row>
    <row r="36" spans="2:17" s="1" customFormat="1" ht="21.75" customHeight="1">
      <c r="B36" s="118" t="s">
        <v>4</v>
      </c>
      <c r="C36" s="26" t="s">
        <v>5</v>
      </c>
      <c r="D36" s="46">
        <f aca="true" t="shared" si="11" ref="D36:Q36">D37</f>
        <v>50</v>
      </c>
      <c r="E36" s="85">
        <f t="shared" si="11"/>
        <v>50</v>
      </c>
      <c r="F36" s="85">
        <f t="shared" si="11"/>
        <v>0</v>
      </c>
      <c r="G36" s="85">
        <f t="shared" si="11"/>
        <v>0</v>
      </c>
      <c r="H36" s="46">
        <f t="shared" si="11"/>
        <v>0</v>
      </c>
      <c r="I36" s="46">
        <f t="shared" si="11"/>
        <v>145</v>
      </c>
      <c r="J36" s="46">
        <f t="shared" si="11"/>
        <v>42.285</v>
      </c>
      <c r="K36" s="46">
        <f t="shared" si="11"/>
        <v>100</v>
      </c>
      <c r="L36" s="46">
        <f t="shared" si="11"/>
        <v>0</v>
      </c>
      <c r="M36" s="46">
        <f t="shared" si="11"/>
        <v>-7.715000000000003</v>
      </c>
      <c r="N36" s="46">
        <f t="shared" si="11"/>
        <v>42.285</v>
      </c>
      <c r="O36" s="85">
        <f t="shared" si="11"/>
        <v>42.285</v>
      </c>
      <c r="P36" s="85">
        <f t="shared" si="11"/>
        <v>0</v>
      </c>
      <c r="Q36" s="85">
        <f t="shared" si="11"/>
        <v>0</v>
      </c>
    </row>
    <row r="37" spans="2:17" s="16" customFormat="1" ht="30">
      <c r="B37" s="119">
        <v>1</v>
      </c>
      <c r="C37" s="13" t="s">
        <v>57</v>
      </c>
      <c r="D37" s="47">
        <f>E37+F37+G37</f>
        <v>50</v>
      </c>
      <c r="E37" s="87">
        <v>50</v>
      </c>
      <c r="F37" s="87"/>
      <c r="G37" s="87"/>
      <c r="H37" s="49"/>
      <c r="I37" s="49">
        <v>145</v>
      </c>
      <c r="J37" s="49">
        <v>42.285</v>
      </c>
      <c r="K37" s="49">
        <v>100</v>
      </c>
      <c r="L37" s="49"/>
      <c r="M37" s="49">
        <f>N37-D37</f>
        <v>-7.715000000000003</v>
      </c>
      <c r="N37" s="50">
        <f>O37+P37+Q37</f>
        <v>42.285</v>
      </c>
      <c r="O37" s="99">
        <v>42.285</v>
      </c>
      <c r="P37" s="99"/>
      <c r="Q37" s="99"/>
    </row>
    <row r="38" spans="2:17" s="15" customFormat="1" ht="18.75" customHeight="1">
      <c r="B38" s="117" t="s">
        <v>11</v>
      </c>
      <c r="C38" s="37" t="s">
        <v>16</v>
      </c>
      <c r="D38" s="45">
        <f aca="true" t="shared" si="12" ref="D38:Q38">D39+D44+D46</f>
        <v>250</v>
      </c>
      <c r="E38" s="84">
        <f t="shared" si="12"/>
        <v>250</v>
      </c>
      <c r="F38" s="84">
        <f t="shared" si="12"/>
        <v>0</v>
      </c>
      <c r="G38" s="84">
        <f t="shared" si="12"/>
        <v>0</v>
      </c>
      <c r="H38" s="45">
        <f t="shared" si="12"/>
        <v>496.447</v>
      </c>
      <c r="I38" s="45">
        <f t="shared" si="12"/>
        <v>1336.9340000000002</v>
      </c>
      <c r="J38" s="45">
        <f t="shared" si="12"/>
        <v>683.6800000000001</v>
      </c>
      <c r="K38" s="45">
        <f t="shared" si="12"/>
        <v>1070.487</v>
      </c>
      <c r="L38" s="45">
        <f t="shared" si="12"/>
        <v>574.141</v>
      </c>
      <c r="M38" s="45">
        <f t="shared" si="12"/>
        <v>-36.807</v>
      </c>
      <c r="N38" s="45">
        <f t="shared" si="12"/>
        <v>787.3340000000001</v>
      </c>
      <c r="O38" s="84">
        <f t="shared" si="12"/>
        <v>787.3340000000001</v>
      </c>
      <c r="P38" s="84">
        <f t="shared" si="12"/>
        <v>0</v>
      </c>
      <c r="Q38" s="84">
        <f t="shared" si="12"/>
        <v>0</v>
      </c>
    </row>
    <row r="39" spans="2:17" s="1" customFormat="1" ht="22.5" customHeight="1">
      <c r="B39" s="118" t="s">
        <v>1</v>
      </c>
      <c r="C39" s="26" t="s">
        <v>17</v>
      </c>
      <c r="D39" s="46">
        <f>SUM(D40:D43)</f>
        <v>100</v>
      </c>
      <c r="E39" s="46">
        <f>SUM(E40:E43)</f>
        <v>100</v>
      </c>
      <c r="F39" s="46">
        <f>SUM(F40:F43)</f>
        <v>0</v>
      </c>
      <c r="G39" s="46">
        <f>SUM(G40:G43)</f>
        <v>0</v>
      </c>
      <c r="H39" s="46">
        <f>SUM(H40:H42)</f>
        <v>0</v>
      </c>
      <c r="I39" s="46">
        <f>SUM(I40:I42)</f>
        <v>663.4870000000001</v>
      </c>
      <c r="J39" s="46">
        <f>SUM(J40:J42)</f>
        <v>253.68</v>
      </c>
      <c r="K39" s="46">
        <f>SUM(K40:K42)</f>
        <v>550.4870000000001</v>
      </c>
      <c r="L39" s="46">
        <f aca="true" t="shared" si="13" ref="L39:Q39">SUM(L40:L43)</f>
        <v>274.14099999999996</v>
      </c>
      <c r="M39" s="46">
        <f t="shared" si="13"/>
        <v>-16.807000000000002</v>
      </c>
      <c r="N39" s="46">
        <f t="shared" si="13"/>
        <v>357.334</v>
      </c>
      <c r="O39" s="46">
        <f t="shared" si="13"/>
        <v>357.334</v>
      </c>
      <c r="P39" s="46">
        <f t="shared" si="13"/>
        <v>0</v>
      </c>
      <c r="Q39" s="46">
        <f t="shared" si="13"/>
        <v>0</v>
      </c>
    </row>
    <row r="40" spans="2:17" s="16" customFormat="1" ht="30">
      <c r="B40" s="119">
        <v>1</v>
      </c>
      <c r="C40" s="13" t="s">
        <v>98</v>
      </c>
      <c r="D40" s="47">
        <f>E40+F40+G40</f>
        <v>50</v>
      </c>
      <c r="E40" s="87">
        <v>50</v>
      </c>
      <c r="F40" s="87"/>
      <c r="G40" s="87"/>
      <c r="H40" s="49"/>
      <c r="I40" s="49">
        <v>114</v>
      </c>
      <c r="J40" s="49">
        <v>37.335</v>
      </c>
      <c r="K40" s="49">
        <v>60</v>
      </c>
      <c r="L40" s="49"/>
      <c r="M40" s="49">
        <f>N40-D40</f>
        <v>-12.665</v>
      </c>
      <c r="N40" s="50">
        <f aca="true" t="shared" si="14" ref="N40:N49">O40+P40+Q40</f>
        <v>37.335</v>
      </c>
      <c r="O40" s="99">
        <v>37.335</v>
      </c>
      <c r="P40" s="99"/>
      <c r="Q40" s="99"/>
    </row>
    <row r="41" spans="2:17" s="16" customFormat="1" ht="24" customHeight="1">
      <c r="B41" s="119">
        <v>2</v>
      </c>
      <c r="C41" s="13" t="s">
        <v>97</v>
      </c>
      <c r="D41" s="47">
        <f>E41+F41+G41</f>
        <v>50</v>
      </c>
      <c r="E41" s="87">
        <v>50</v>
      </c>
      <c r="F41" s="87"/>
      <c r="G41" s="87"/>
      <c r="H41" s="49"/>
      <c r="I41" s="49">
        <v>79</v>
      </c>
      <c r="J41" s="49">
        <v>45.858</v>
      </c>
      <c r="K41" s="49">
        <v>20</v>
      </c>
      <c r="L41" s="49"/>
      <c r="M41" s="49">
        <f>N41-D41</f>
        <v>-4.142000000000003</v>
      </c>
      <c r="N41" s="50">
        <f t="shared" si="14"/>
        <v>45.858</v>
      </c>
      <c r="O41" s="99">
        <v>45.858</v>
      </c>
      <c r="P41" s="99"/>
      <c r="Q41" s="99"/>
    </row>
    <row r="42" spans="2:17" s="18" customFormat="1" ht="31.5" customHeight="1">
      <c r="B42" s="120">
        <v>3</v>
      </c>
      <c r="C42" s="27" t="s">
        <v>96</v>
      </c>
      <c r="D42" s="47">
        <f>E42+F42+G42</f>
        <v>0</v>
      </c>
      <c r="E42" s="88"/>
      <c r="F42" s="88"/>
      <c r="G42" s="88"/>
      <c r="H42" s="54"/>
      <c r="I42" s="54">
        <v>470.487</v>
      </c>
      <c r="J42" s="54">
        <v>170.487</v>
      </c>
      <c r="K42" s="54">
        <v>470.487</v>
      </c>
      <c r="L42" s="49">
        <f>N42-D42</f>
        <v>170.487</v>
      </c>
      <c r="M42" s="49"/>
      <c r="N42" s="52">
        <f t="shared" si="14"/>
        <v>170.487</v>
      </c>
      <c r="O42" s="102">
        <v>170.487</v>
      </c>
      <c r="P42" s="103"/>
      <c r="Q42" s="103"/>
    </row>
    <row r="43" spans="2:17" s="18" customFormat="1" ht="31.5" customHeight="1">
      <c r="B43" s="120">
        <v>4</v>
      </c>
      <c r="C43" s="27" t="s">
        <v>160</v>
      </c>
      <c r="D43" s="47"/>
      <c r="E43" s="88"/>
      <c r="F43" s="88"/>
      <c r="G43" s="88"/>
      <c r="H43" s="54"/>
      <c r="I43" s="54"/>
      <c r="J43" s="54"/>
      <c r="K43" s="54"/>
      <c r="L43" s="49">
        <f>N43-D43</f>
        <v>103.654</v>
      </c>
      <c r="M43" s="49"/>
      <c r="N43" s="52">
        <f t="shared" si="14"/>
        <v>103.654</v>
      </c>
      <c r="O43" s="102">
        <v>103.654</v>
      </c>
      <c r="P43" s="103"/>
      <c r="Q43" s="103"/>
    </row>
    <row r="44" spans="2:17" s="1" customFormat="1" ht="17.25">
      <c r="B44" s="118" t="s">
        <v>4</v>
      </c>
      <c r="C44" s="26" t="s">
        <v>5</v>
      </c>
      <c r="D44" s="46">
        <f aca="true" t="shared" si="15" ref="D44:M44">D45</f>
        <v>50</v>
      </c>
      <c r="E44" s="85">
        <f t="shared" si="15"/>
        <v>50</v>
      </c>
      <c r="F44" s="85">
        <f t="shared" si="15"/>
        <v>0</v>
      </c>
      <c r="G44" s="85">
        <f t="shared" si="15"/>
        <v>0</v>
      </c>
      <c r="H44" s="46">
        <f t="shared" si="15"/>
        <v>0</v>
      </c>
      <c r="I44" s="46">
        <f t="shared" si="15"/>
        <v>177</v>
      </c>
      <c r="J44" s="46">
        <f t="shared" si="15"/>
        <v>30</v>
      </c>
      <c r="K44" s="46">
        <f t="shared" si="15"/>
        <v>120</v>
      </c>
      <c r="L44" s="46">
        <f t="shared" si="15"/>
        <v>0</v>
      </c>
      <c r="M44" s="46">
        <f t="shared" si="15"/>
        <v>-20</v>
      </c>
      <c r="N44" s="45">
        <f t="shared" si="14"/>
        <v>30</v>
      </c>
      <c r="O44" s="85">
        <f>O45</f>
        <v>30</v>
      </c>
      <c r="P44" s="85">
        <f>P45</f>
        <v>0</v>
      </c>
      <c r="Q44" s="85">
        <f>Q45</f>
        <v>0</v>
      </c>
    </row>
    <row r="45" spans="2:17" s="16" customFormat="1" ht="30">
      <c r="B45" s="119">
        <v>1</v>
      </c>
      <c r="C45" s="13" t="s">
        <v>99</v>
      </c>
      <c r="D45" s="47">
        <f>E45+F45+G45</f>
        <v>50</v>
      </c>
      <c r="E45" s="87">
        <v>50</v>
      </c>
      <c r="F45" s="87"/>
      <c r="G45" s="87"/>
      <c r="H45" s="49"/>
      <c r="I45" s="49">
        <v>177</v>
      </c>
      <c r="J45" s="49">
        <v>30</v>
      </c>
      <c r="K45" s="49">
        <v>120</v>
      </c>
      <c r="L45" s="49"/>
      <c r="M45" s="49">
        <f>N45-D45</f>
        <v>-20</v>
      </c>
      <c r="N45" s="50">
        <f t="shared" si="14"/>
        <v>30</v>
      </c>
      <c r="O45" s="99">
        <v>30</v>
      </c>
      <c r="P45" s="99"/>
      <c r="Q45" s="99"/>
    </row>
    <row r="46" spans="2:17" s="1" customFormat="1" ht="17.25">
      <c r="B46" s="118" t="s">
        <v>7</v>
      </c>
      <c r="C46" s="26" t="s">
        <v>8</v>
      </c>
      <c r="D46" s="46">
        <f aca="true" t="shared" si="16" ref="D46:M46">SUM(D47:D49)</f>
        <v>100</v>
      </c>
      <c r="E46" s="85">
        <f t="shared" si="16"/>
        <v>100</v>
      </c>
      <c r="F46" s="85">
        <f t="shared" si="16"/>
        <v>0</v>
      </c>
      <c r="G46" s="85">
        <f t="shared" si="16"/>
        <v>0</v>
      </c>
      <c r="H46" s="46">
        <f t="shared" si="16"/>
        <v>496.447</v>
      </c>
      <c r="I46" s="46">
        <f t="shared" si="16"/>
        <v>496.447</v>
      </c>
      <c r="J46" s="46">
        <f t="shared" si="16"/>
        <v>400</v>
      </c>
      <c r="K46" s="46">
        <f t="shared" si="16"/>
        <v>400</v>
      </c>
      <c r="L46" s="46">
        <f t="shared" si="16"/>
        <v>300</v>
      </c>
      <c r="M46" s="46">
        <f t="shared" si="16"/>
        <v>0</v>
      </c>
      <c r="N46" s="45">
        <f t="shared" si="14"/>
        <v>400</v>
      </c>
      <c r="O46" s="85">
        <f>SUM(O47:O49)</f>
        <v>400</v>
      </c>
      <c r="P46" s="85">
        <f>SUM(P47:P49)</f>
        <v>0</v>
      </c>
      <c r="Q46" s="85">
        <f>SUM(Q47:Q49)</f>
        <v>0</v>
      </c>
    </row>
    <row r="47" spans="2:17" s="16" customFormat="1" ht="30">
      <c r="B47" s="119">
        <v>1</v>
      </c>
      <c r="C47" s="13" t="s">
        <v>20</v>
      </c>
      <c r="D47" s="47">
        <f>E47+F47+G47</f>
        <v>50</v>
      </c>
      <c r="E47" s="87">
        <v>50</v>
      </c>
      <c r="F47" s="87"/>
      <c r="G47" s="87"/>
      <c r="H47" s="49">
        <v>117.74</v>
      </c>
      <c r="I47" s="49">
        <v>117.74</v>
      </c>
      <c r="J47" s="49">
        <v>100</v>
      </c>
      <c r="K47" s="49">
        <v>100</v>
      </c>
      <c r="L47" s="49">
        <f>N47-D47</f>
        <v>50</v>
      </c>
      <c r="M47" s="49"/>
      <c r="N47" s="50">
        <f t="shared" si="14"/>
        <v>100</v>
      </c>
      <c r="O47" s="99">
        <v>100</v>
      </c>
      <c r="P47" s="99"/>
      <c r="Q47" s="99"/>
    </row>
    <row r="48" spans="2:17" s="16" customFormat="1" ht="30">
      <c r="B48" s="119">
        <v>2</v>
      </c>
      <c r="C48" s="13" t="s">
        <v>18</v>
      </c>
      <c r="D48" s="47">
        <f>E48+F48+G48</f>
        <v>50</v>
      </c>
      <c r="E48" s="87">
        <v>50</v>
      </c>
      <c r="F48" s="87"/>
      <c r="G48" s="87"/>
      <c r="H48" s="49">
        <v>247.859</v>
      </c>
      <c r="I48" s="49">
        <v>247.859</v>
      </c>
      <c r="J48" s="49">
        <v>200</v>
      </c>
      <c r="K48" s="49">
        <v>200</v>
      </c>
      <c r="L48" s="49">
        <f>N48-D48</f>
        <v>150</v>
      </c>
      <c r="M48" s="49"/>
      <c r="N48" s="50">
        <f t="shared" si="14"/>
        <v>200</v>
      </c>
      <c r="O48" s="99">
        <v>200</v>
      </c>
      <c r="P48" s="99"/>
      <c r="Q48" s="99"/>
    </row>
    <row r="49" spans="2:17" s="18" customFormat="1" ht="30">
      <c r="B49" s="120">
        <v>3</v>
      </c>
      <c r="C49" s="27" t="s">
        <v>100</v>
      </c>
      <c r="D49" s="47">
        <f>E49+F49+G49</f>
        <v>0</v>
      </c>
      <c r="E49" s="88"/>
      <c r="F49" s="88"/>
      <c r="G49" s="88"/>
      <c r="H49" s="54">
        <v>130.848</v>
      </c>
      <c r="I49" s="54">
        <v>130.848</v>
      </c>
      <c r="J49" s="54">
        <v>100</v>
      </c>
      <c r="K49" s="54">
        <v>100</v>
      </c>
      <c r="L49" s="49">
        <f>N49-D49</f>
        <v>100</v>
      </c>
      <c r="M49" s="49"/>
      <c r="N49" s="52">
        <f t="shared" si="14"/>
        <v>100</v>
      </c>
      <c r="O49" s="102">
        <v>100</v>
      </c>
      <c r="P49" s="103"/>
      <c r="Q49" s="103"/>
    </row>
    <row r="50" spans="2:17" s="16" customFormat="1" ht="17.25">
      <c r="B50" s="118" t="s">
        <v>12</v>
      </c>
      <c r="C50" s="25" t="s">
        <v>91</v>
      </c>
      <c r="D50" s="46">
        <f aca="true" t="shared" si="17" ref="D50:Q50">SUM(D51:D53)</f>
        <v>0</v>
      </c>
      <c r="E50" s="85">
        <f t="shared" si="17"/>
        <v>0</v>
      </c>
      <c r="F50" s="85">
        <f t="shared" si="17"/>
        <v>0</v>
      </c>
      <c r="G50" s="85">
        <f t="shared" si="17"/>
        <v>0</v>
      </c>
      <c r="H50" s="46">
        <f t="shared" si="17"/>
        <v>0</v>
      </c>
      <c r="I50" s="46">
        <f t="shared" si="17"/>
        <v>3674.183</v>
      </c>
      <c r="J50" s="46">
        <f t="shared" si="17"/>
        <v>64.75200000000001</v>
      </c>
      <c r="K50" s="46">
        <f t="shared" si="17"/>
        <v>3674.183</v>
      </c>
      <c r="L50" s="46">
        <f t="shared" si="17"/>
        <v>64.75200000000001</v>
      </c>
      <c r="M50" s="46">
        <f t="shared" si="17"/>
        <v>0</v>
      </c>
      <c r="N50" s="46">
        <f t="shared" si="17"/>
        <v>64.75200000000001</v>
      </c>
      <c r="O50" s="85">
        <f t="shared" si="17"/>
        <v>64.75200000000001</v>
      </c>
      <c r="P50" s="85">
        <f t="shared" si="17"/>
        <v>0</v>
      </c>
      <c r="Q50" s="85">
        <f t="shared" si="17"/>
        <v>0</v>
      </c>
    </row>
    <row r="51" spans="2:17" s="19" customFormat="1" ht="30">
      <c r="B51" s="120">
        <v>1</v>
      </c>
      <c r="C51" s="27" t="s">
        <v>66</v>
      </c>
      <c r="D51" s="47">
        <f>E51+F51+G51</f>
        <v>0</v>
      </c>
      <c r="E51" s="89"/>
      <c r="F51" s="89"/>
      <c r="G51" s="89"/>
      <c r="H51" s="55"/>
      <c r="I51" s="55">
        <v>873.837</v>
      </c>
      <c r="J51" s="55">
        <v>13.81</v>
      </c>
      <c r="K51" s="55">
        <v>873.837</v>
      </c>
      <c r="L51" s="49">
        <f>N51-D51</f>
        <v>13.81</v>
      </c>
      <c r="M51" s="49"/>
      <c r="N51" s="52">
        <f aca="true" t="shared" si="18" ref="N51:N80">O51+P51+Q51</f>
        <v>13.81</v>
      </c>
      <c r="O51" s="100">
        <v>13.81</v>
      </c>
      <c r="P51" s="104"/>
      <c r="Q51" s="104"/>
    </row>
    <row r="52" spans="2:17" s="19" customFormat="1" ht="30">
      <c r="B52" s="121">
        <v>2</v>
      </c>
      <c r="C52" s="29" t="s">
        <v>101</v>
      </c>
      <c r="D52" s="47">
        <f>E52+F52+G52</f>
        <v>0</v>
      </c>
      <c r="E52" s="89"/>
      <c r="F52" s="89"/>
      <c r="G52" s="89"/>
      <c r="H52" s="55"/>
      <c r="I52" s="55">
        <v>1701.764</v>
      </c>
      <c r="J52" s="55">
        <v>41.389</v>
      </c>
      <c r="K52" s="55">
        <v>1701.764</v>
      </c>
      <c r="L52" s="49">
        <f>N52-D52</f>
        <v>41.389</v>
      </c>
      <c r="M52" s="49"/>
      <c r="N52" s="52">
        <f t="shared" si="18"/>
        <v>41.389</v>
      </c>
      <c r="O52" s="100">
        <v>41.389</v>
      </c>
      <c r="P52" s="104"/>
      <c r="Q52" s="104"/>
    </row>
    <row r="53" spans="2:17" s="19" customFormat="1" ht="34.5" customHeight="1">
      <c r="B53" s="121">
        <v>3</v>
      </c>
      <c r="C53" s="29" t="s">
        <v>83</v>
      </c>
      <c r="D53" s="47"/>
      <c r="E53" s="89"/>
      <c r="F53" s="89"/>
      <c r="G53" s="89"/>
      <c r="H53" s="55"/>
      <c r="I53" s="55">
        <v>1098.582</v>
      </c>
      <c r="J53" s="55">
        <v>9.553</v>
      </c>
      <c r="K53" s="55">
        <v>1098.582</v>
      </c>
      <c r="L53" s="49">
        <f>N53-D53</f>
        <v>9.553</v>
      </c>
      <c r="M53" s="49"/>
      <c r="N53" s="52">
        <f t="shared" si="18"/>
        <v>9.553</v>
      </c>
      <c r="O53" s="100">
        <v>9.553</v>
      </c>
      <c r="P53" s="104"/>
      <c r="Q53" s="104"/>
    </row>
    <row r="54" spans="2:17" s="15" customFormat="1" ht="20.25" customHeight="1">
      <c r="B54" s="117" t="s">
        <v>65</v>
      </c>
      <c r="C54" s="37" t="s">
        <v>19</v>
      </c>
      <c r="D54" s="56">
        <f aca="true" t="shared" si="19" ref="D54:M54">D55+D68+D76</f>
        <v>42810.85</v>
      </c>
      <c r="E54" s="90">
        <f t="shared" si="19"/>
        <v>27512.98</v>
      </c>
      <c r="F54" s="90">
        <f t="shared" si="19"/>
        <v>10097</v>
      </c>
      <c r="G54" s="90">
        <f t="shared" si="19"/>
        <v>5200.87</v>
      </c>
      <c r="H54" s="56">
        <f t="shared" si="19"/>
        <v>34406</v>
      </c>
      <c r="I54" s="56">
        <f t="shared" si="19"/>
        <v>335109.65800000005</v>
      </c>
      <c r="J54" s="56">
        <f t="shared" si="19"/>
        <v>29084.831999999995</v>
      </c>
      <c r="K54" s="56">
        <f t="shared" si="19"/>
        <v>351032.71499999997</v>
      </c>
      <c r="L54" s="57">
        <f t="shared" si="19"/>
        <v>7564.192</v>
      </c>
      <c r="M54" s="57">
        <f t="shared" si="19"/>
        <v>-9027.945</v>
      </c>
      <c r="N54" s="45">
        <f t="shared" si="18"/>
        <v>41347.097</v>
      </c>
      <c r="O54" s="84">
        <f>O55+O68+O76</f>
        <v>26049.227</v>
      </c>
      <c r="P54" s="84">
        <f>P55+P68+P76</f>
        <v>10097</v>
      </c>
      <c r="Q54" s="84">
        <f>Q55+Q68+Q76</f>
        <v>5200.87</v>
      </c>
    </row>
    <row r="55" spans="2:17" s="1" customFormat="1" ht="19.5" customHeight="1">
      <c r="B55" s="118" t="s">
        <v>1</v>
      </c>
      <c r="C55" s="26" t="s">
        <v>17</v>
      </c>
      <c r="D55" s="46">
        <f aca="true" t="shared" si="20" ref="D55:M55">SUM(D56:D67)</f>
        <v>4243.849999999999</v>
      </c>
      <c r="E55" s="85">
        <f t="shared" si="20"/>
        <v>4142.98</v>
      </c>
      <c r="F55" s="85">
        <f t="shared" si="20"/>
        <v>0</v>
      </c>
      <c r="G55" s="85">
        <f t="shared" si="20"/>
        <v>100.86999999999999</v>
      </c>
      <c r="H55" s="46">
        <f t="shared" si="20"/>
        <v>0</v>
      </c>
      <c r="I55" s="46">
        <f t="shared" si="20"/>
        <v>193625.65800000002</v>
      </c>
      <c r="J55" s="46">
        <f t="shared" si="20"/>
        <v>1791.8489999999997</v>
      </c>
      <c r="K55" s="46">
        <f t="shared" si="20"/>
        <v>188055.50400000002</v>
      </c>
      <c r="L55" s="46">
        <f t="shared" si="20"/>
        <v>1407.8100000000002</v>
      </c>
      <c r="M55" s="46">
        <f t="shared" si="20"/>
        <v>-1494.891</v>
      </c>
      <c r="N55" s="45">
        <f t="shared" si="18"/>
        <v>4156.769</v>
      </c>
      <c r="O55" s="85">
        <f>SUM(O56:O67)</f>
        <v>4055.899</v>
      </c>
      <c r="P55" s="85">
        <f>SUM(P56:P67)</f>
        <v>0</v>
      </c>
      <c r="Q55" s="85">
        <f>SUM(Q56:Q67)</f>
        <v>100.86999999999999</v>
      </c>
    </row>
    <row r="56" spans="2:17" s="16" customFormat="1" ht="35.25" customHeight="1">
      <c r="B56" s="119">
        <v>1</v>
      </c>
      <c r="C56" s="13" t="s">
        <v>132</v>
      </c>
      <c r="D56" s="47">
        <f aca="true" t="shared" si="21" ref="D56:D66">E56+F56+G56</f>
        <v>500</v>
      </c>
      <c r="E56" s="87">
        <v>500</v>
      </c>
      <c r="F56" s="87"/>
      <c r="G56" s="87"/>
      <c r="H56" s="49"/>
      <c r="I56" s="49">
        <v>14348</v>
      </c>
      <c r="J56" s="49">
        <v>20</v>
      </c>
      <c r="K56" s="49">
        <v>13984.482</v>
      </c>
      <c r="L56" s="49"/>
      <c r="M56" s="49">
        <f>N56-D56</f>
        <v>-480</v>
      </c>
      <c r="N56" s="50">
        <f t="shared" si="18"/>
        <v>20</v>
      </c>
      <c r="O56" s="99">
        <v>20</v>
      </c>
      <c r="P56" s="99"/>
      <c r="Q56" s="99"/>
    </row>
    <row r="57" spans="2:17" s="16" customFormat="1" ht="23.25" customHeight="1">
      <c r="B57" s="119">
        <v>2</v>
      </c>
      <c r="C57" s="13" t="s">
        <v>102</v>
      </c>
      <c r="D57" s="47">
        <f t="shared" si="21"/>
        <v>500</v>
      </c>
      <c r="E57" s="87">
        <v>500</v>
      </c>
      <c r="F57" s="87"/>
      <c r="G57" s="87"/>
      <c r="H57" s="49"/>
      <c r="I57" s="49">
        <v>35085</v>
      </c>
      <c r="J57" s="49">
        <v>330.412</v>
      </c>
      <c r="K57" s="49">
        <v>33898.791</v>
      </c>
      <c r="L57" s="49">
        <f>N57-D57</f>
        <v>486.451</v>
      </c>
      <c r="M57" s="49"/>
      <c r="N57" s="50">
        <f t="shared" si="18"/>
        <v>986.451</v>
      </c>
      <c r="O57" s="99">
        <v>986.451</v>
      </c>
      <c r="P57" s="99"/>
      <c r="Q57" s="99"/>
    </row>
    <row r="58" spans="2:17" s="16" customFormat="1" ht="21.75" customHeight="1">
      <c r="B58" s="119">
        <v>3</v>
      </c>
      <c r="C58" s="13" t="s">
        <v>21</v>
      </c>
      <c r="D58" s="47">
        <f t="shared" si="21"/>
        <v>1500</v>
      </c>
      <c r="E58" s="87">
        <v>1500</v>
      </c>
      <c r="F58" s="87"/>
      <c r="G58" s="87"/>
      <c r="H58" s="49"/>
      <c r="I58" s="49">
        <v>117250</v>
      </c>
      <c r="J58" s="49">
        <v>176.301</v>
      </c>
      <c r="K58" s="49">
        <v>114505.074</v>
      </c>
      <c r="L58" s="49">
        <f>N58-D58</f>
        <v>400</v>
      </c>
      <c r="M58" s="49"/>
      <c r="N58" s="50">
        <f t="shared" si="18"/>
        <v>1900</v>
      </c>
      <c r="O58" s="99">
        <v>1900</v>
      </c>
      <c r="P58" s="99"/>
      <c r="Q58" s="99"/>
    </row>
    <row r="59" spans="2:17" s="16" customFormat="1" ht="18.75" customHeight="1">
      <c r="B59" s="119">
        <v>4</v>
      </c>
      <c r="C59" s="13" t="s">
        <v>22</v>
      </c>
      <c r="D59" s="47">
        <f t="shared" si="21"/>
        <v>500</v>
      </c>
      <c r="E59" s="87">
        <v>500</v>
      </c>
      <c r="F59" s="87"/>
      <c r="G59" s="87"/>
      <c r="H59" s="49"/>
      <c r="I59" s="49">
        <v>9829</v>
      </c>
      <c r="J59" s="49"/>
      <c r="K59" s="49">
        <v>9495</v>
      </c>
      <c r="L59" s="49"/>
      <c r="M59" s="49">
        <f>N59-D59</f>
        <v>-500</v>
      </c>
      <c r="N59" s="50">
        <f t="shared" si="18"/>
        <v>0</v>
      </c>
      <c r="O59" s="99">
        <v>0</v>
      </c>
      <c r="P59" s="99"/>
      <c r="Q59" s="99"/>
    </row>
    <row r="60" spans="2:17" s="16" customFormat="1" ht="20.25" customHeight="1">
      <c r="B60" s="119">
        <v>5</v>
      </c>
      <c r="C60" s="13" t="s">
        <v>103</v>
      </c>
      <c r="D60" s="47">
        <f t="shared" si="21"/>
        <v>159.06</v>
      </c>
      <c r="E60" s="87">
        <v>159.06</v>
      </c>
      <c r="F60" s="87"/>
      <c r="G60" s="87"/>
      <c r="H60" s="49"/>
      <c r="I60" s="49">
        <v>1225.06</v>
      </c>
      <c r="J60" s="49">
        <v>159.06</v>
      </c>
      <c r="K60" s="49">
        <v>1225.06</v>
      </c>
      <c r="L60" s="49">
        <f>N60-D60</f>
        <v>0</v>
      </c>
      <c r="M60" s="49">
        <f>N60-D60</f>
        <v>0</v>
      </c>
      <c r="N60" s="50">
        <f t="shared" si="18"/>
        <v>159.06</v>
      </c>
      <c r="O60" s="99">
        <v>159.06</v>
      </c>
      <c r="P60" s="99"/>
      <c r="Q60" s="99"/>
    </row>
    <row r="61" spans="2:17" s="16" customFormat="1" ht="36.75" customHeight="1">
      <c r="B61" s="119">
        <v>6</v>
      </c>
      <c r="C61" s="13" t="s">
        <v>104</v>
      </c>
      <c r="D61" s="47">
        <f t="shared" si="21"/>
        <v>33.92</v>
      </c>
      <c r="E61" s="87">
        <v>33.92</v>
      </c>
      <c r="F61" s="87"/>
      <c r="G61" s="87"/>
      <c r="H61" s="49"/>
      <c r="I61" s="49">
        <v>159.92</v>
      </c>
      <c r="J61" s="49">
        <v>33.92</v>
      </c>
      <c r="K61" s="49">
        <v>155.92</v>
      </c>
      <c r="L61" s="49">
        <f>N61-D61</f>
        <v>0</v>
      </c>
      <c r="M61" s="49">
        <f>N61-D61</f>
        <v>0</v>
      </c>
      <c r="N61" s="50">
        <f t="shared" si="18"/>
        <v>33.92</v>
      </c>
      <c r="O61" s="99">
        <v>33.92</v>
      </c>
      <c r="P61" s="99"/>
      <c r="Q61" s="99"/>
    </row>
    <row r="62" spans="2:17" s="16" customFormat="1" ht="19.5" customHeight="1">
      <c r="B62" s="119">
        <v>7</v>
      </c>
      <c r="C62" s="13" t="s">
        <v>23</v>
      </c>
      <c r="D62" s="47">
        <f t="shared" si="21"/>
        <v>450</v>
      </c>
      <c r="E62" s="87">
        <v>450</v>
      </c>
      <c r="F62" s="87"/>
      <c r="G62" s="87"/>
      <c r="H62" s="49"/>
      <c r="I62" s="49">
        <v>1427</v>
      </c>
      <c r="J62" s="49">
        <v>450</v>
      </c>
      <c r="K62" s="49">
        <v>1450</v>
      </c>
      <c r="L62" s="49"/>
      <c r="M62" s="51">
        <f>N62-D62</f>
        <v>-14.89100000000002</v>
      </c>
      <c r="N62" s="50">
        <f t="shared" si="18"/>
        <v>435.109</v>
      </c>
      <c r="O62" s="100">
        <v>435.109</v>
      </c>
      <c r="P62" s="99"/>
      <c r="Q62" s="99"/>
    </row>
    <row r="63" spans="2:17" s="16" customFormat="1" ht="23.25" customHeight="1">
      <c r="B63" s="119">
        <v>8</v>
      </c>
      <c r="C63" s="13" t="s">
        <v>24</v>
      </c>
      <c r="D63" s="47">
        <f t="shared" si="21"/>
        <v>500</v>
      </c>
      <c r="E63" s="87">
        <v>500</v>
      </c>
      <c r="F63" s="87"/>
      <c r="G63" s="87"/>
      <c r="H63" s="49"/>
      <c r="I63" s="49">
        <v>11794</v>
      </c>
      <c r="J63" s="49"/>
      <c r="K63" s="49">
        <v>11210.411</v>
      </c>
      <c r="L63" s="49"/>
      <c r="M63" s="49">
        <f>N63-D63</f>
        <v>-500</v>
      </c>
      <c r="N63" s="50">
        <f t="shared" si="18"/>
        <v>0</v>
      </c>
      <c r="O63" s="99">
        <v>0</v>
      </c>
      <c r="P63" s="99"/>
      <c r="Q63" s="99"/>
    </row>
    <row r="64" spans="2:17" s="19" customFormat="1" ht="36.75" customHeight="1">
      <c r="B64" s="121">
        <v>9</v>
      </c>
      <c r="C64" s="29" t="s">
        <v>105</v>
      </c>
      <c r="D64" s="47">
        <f t="shared" si="21"/>
        <v>35.541</v>
      </c>
      <c r="E64" s="89"/>
      <c r="F64" s="89"/>
      <c r="G64" s="89">
        <v>35.541</v>
      </c>
      <c r="H64" s="55"/>
      <c r="I64" s="55">
        <v>185.541</v>
      </c>
      <c r="J64" s="55">
        <v>35.541</v>
      </c>
      <c r="K64" s="55">
        <v>185.541</v>
      </c>
      <c r="L64" s="49">
        <f>N64-D64</f>
        <v>0</v>
      </c>
      <c r="M64" s="49"/>
      <c r="N64" s="50">
        <f t="shared" si="18"/>
        <v>35.541</v>
      </c>
      <c r="O64" s="104"/>
      <c r="P64" s="104"/>
      <c r="Q64" s="104">
        <v>35.541</v>
      </c>
    </row>
    <row r="65" spans="2:17" s="19" customFormat="1" ht="35.25" customHeight="1">
      <c r="B65" s="121">
        <v>10</v>
      </c>
      <c r="C65" s="29" t="s">
        <v>152</v>
      </c>
      <c r="D65" s="47">
        <f t="shared" si="21"/>
        <v>65.329</v>
      </c>
      <c r="E65" s="89"/>
      <c r="F65" s="89"/>
      <c r="G65" s="89">
        <v>65.329</v>
      </c>
      <c r="H65" s="55"/>
      <c r="I65" s="55">
        <v>265.328</v>
      </c>
      <c r="J65" s="55">
        <v>65.328</v>
      </c>
      <c r="K65" s="55">
        <v>265.328</v>
      </c>
      <c r="L65" s="49">
        <f>N65-D65</f>
        <v>0.07200000000000273</v>
      </c>
      <c r="M65" s="49"/>
      <c r="N65" s="50">
        <f t="shared" si="18"/>
        <v>65.401</v>
      </c>
      <c r="O65" s="104">
        <v>0.072</v>
      </c>
      <c r="P65" s="104"/>
      <c r="Q65" s="104">
        <v>65.329</v>
      </c>
    </row>
    <row r="66" spans="2:17" s="19" customFormat="1" ht="35.25" customHeight="1">
      <c r="B66" s="121">
        <v>11</v>
      </c>
      <c r="C66" s="29" t="s">
        <v>106</v>
      </c>
      <c r="D66" s="47">
        <f t="shared" si="21"/>
        <v>0</v>
      </c>
      <c r="E66" s="89"/>
      <c r="F66" s="89"/>
      <c r="G66" s="89"/>
      <c r="H66" s="55"/>
      <c r="I66" s="55">
        <v>654.185</v>
      </c>
      <c r="J66" s="55">
        <v>144.375</v>
      </c>
      <c r="K66" s="55">
        <v>654.185</v>
      </c>
      <c r="L66" s="49">
        <f>N66-D66</f>
        <v>144.375</v>
      </c>
      <c r="M66" s="49"/>
      <c r="N66" s="50">
        <f t="shared" si="18"/>
        <v>144.375</v>
      </c>
      <c r="O66" s="104">
        <v>144.375</v>
      </c>
      <c r="P66" s="104"/>
      <c r="Q66" s="104"/>
    </row>
    <row r="67" spans="2:17" s="19" customFormat="1" ht="33.75" customHeight="1">
      <c r="B67" s="121">
        <v>12</v>
      </c>
      <c r="C67" s="29" t="s">
        <v>84</v>
      </c>
      <c r="D67" s="47"/>
      <c r="E67" s="89"/>
      <c r="F67" s="89"/>
      <c r="G67" s="89"/>
      <c r="H67" s="55"/>
      <c r="I67" s="55">
        <v>1402.624</v>
      </c>
      <c r="J67" s="55">
        <v>376.912</v>
      </c>
      <c r="K67" s="55">
        <v>1025.712</v>
      </c>
      <c r="L67" s="49">
        <f>N67-D67</f>
        <v>376.912</v>
      </c>
      <c r="M67" s="49"/>
      <c r="N67" s="50">
        <f t="shared" si="18"/>
        <v>376.912</v>
      </c>
      <c r="O67" s="104">
        <v>376.912</v>
      </c>
      <c r="P67" s="104"/>
      <c r="Q67" s="104"/>
    </row>
    <row r="68" spans="2:17" s="1" customFormat="1" ht="17.25">
      <c r="B68" s="118" t="s">
        <v>4</v>
      </c>
      <c r="C68" s="26" t="s">
        <v>5</v>
      </c>
      <c r="D68" s="46">
        <f aca="true" t="shared" si="22" ref="D68:M68">SUM(D69:D75)</f>
        <v>29767</v>
      </c>
      <c r="E68" s="85">
        <f t="shared" si="22"/>
        <v>14870</v>
      </c>
      <c r="F68" s="85">
        <f t="shared" si="22"/>
        <v>10097</v>
      </c>
      <c r="G68" s="85">
        <f t="shared" si="22"/>
        <v>4800</v>
      </c>
      <c r="H68" s="46">
        <f t="shared" si="22"/>
        <v>34406</v>
      </c>
      <c r="I68" s="46">
        <f t="shared" si="22"/>
        <v>141484</v>
      </c>
      <c r="J68" s="46">
        <f t="shared" si="22"/>
        <v>26182.036999999997</v>
      </c>
      <c r="K68" s="46">
        <f t="shared" si="22"/>
        <v>162977.21099999998</v>
      </c>
      <c r="L68" s="46">
        <f t="shared" si="22"/>
        <v>2656.3819999999996</v>
      </c>
      <c r="M68" s="46">
        <f t="shared" si="22"/>
        <v>-2844</v>
      </c>
      <c r="N68" s="45">
        <f t="shared" si="18"/>
        <v>29579.381999999998</v>
      </c>
      <c r="O68" s="85">
        <f>SUM(O69:O75)</f>
        <v>14682.382</v>
      </c>
      <c r="P68" s="85">
        <f>SUM(P69:P75)</f>
        <v>10097</v>
      </c>
      <c r="Q68" s="85">
        <f>SUM(Q69:Q75)</f>
        <v>4800</v>
      </c>
    </row>
    <row r="69" spans="2:17" s="16" customFormat="1" ht="33.75" customHeight="1">
      <c r="B69" s="119">
        <v>1</v>
      </c>
      <c r="C69" s="13" t="s">
        <v>133</v>
      </c>
      <c r="D69" s="47">
        <f aca="true" t="shared" si="23" ref="D69:D75">E69+F69+G69</f>
        <v>3000</v>
      </c>
      <c r="E69" s="87">
        <v>3000</v>
      </c>
      <c r="F69" s="87"/>
      <c r="G69" s="87"/>
      <c r="H69" s="49">
        <v>6938</v>
      </c>
      <c r="I69" s="49">
        <v>34519</v>
      </c>
      <c r="J69" s="49">
        <v>4118.925</v>
      </c>
      <c r="K69" s="49">
        <v>33598.46</v>
      </c>
      <c r="L69" s="49">
        <f aca="true" t="shared" si="24" ref="L69:L74">N69-D69</f>
        <v>500</v>
      </c>
      <c r="M69" s="49"/>
      <c r="N69" s="50">
        <f t="shared" si="18"/>
        <v>3500</v>
      </c>
      <c r="O69" s="99">
        <v>3500</v>
      </c>
      <c r="P69" s="99"/>
      <c r="Q69" s="99"/>
    </row>
    <row r="70" spans="2:17" s="16" customFormat="1" ht="20.25" customHeight="1">
      <c r="B70" s="119">
        <v>2</v>
      </c>
      <c r="C70" s="13" t="s">
        <v>25</v>
      </c>
      <c r="D70" s="47">
        <f t="shared" si="23"/>
        <v>8640</v>
      </c>
      <c r="E70" s="87">
        <v>3500</v>
      </c>
      <c r="F70" s="87">
        <v>2140</v>
      </c>
      <c r="G70" s="87">
        <v>3000</v>
      </c>
      <c r="H70" s="49">
        <v>12709</v>
      </c>
      <c r="I70" s="49">
        <v>29060</v>
      </c>
      <c r="J70" s="49">
        <v>8640</v>
      </c>
      <c r="K70" s="49">
        <v>34303.286</v>
      </c>
      <c r="L70" s="49"/>
      <c r="M70" s="49">
        <v>-1000</v>
      </c>
      <c r="N70" s="50">
        <f t="shared" si="18"/>
        <v>7640</v>
      </c>
      <c r="O70" s="99">
        <v>2500</v>
      </c>
      <c r="P70" s="99">
        <v>2140</v>
      </c>
      <c r="Q70" s="99">
        <v>3000</v>
      </c>
    </row>
    <row r="71" spans="2:17" s="16" customFormat="1" ht="30.75" customHeight="1">
      <c r="B71" s="119">
        <v>3</v>
      </c>
      <c r="C71" s="13" t="s">
        <v>26</v>
      </c>
      <c r="D71" s="47">
        <f t="shared" si="23"/>
        <v>1800</v>
      </c>
      <c r="E71" s="87">
        <v>600</v>
      </c>
      <c r="F71" s="87"/>
      <c r="G71" s="87">
        <v>1200</v>
      </c>
      <c r="H71" s="49">
        <v>1859</v>
      </c>
      <c r="I71" s="49">
        <v>1859</v>
      </c>
      <c r="J71" s="49">
        <v>1800</v>
      </c>
      <c r="K71" s="49">
        <v>1830</v>
      </c>
      <c r="L71" s="49">
        <f t="shared" si="24"/>
        <v>0</v>
      </c>
      <c r="M71" s="49"/>
      <c r="N71" s="50">
        <f t="shared" si="18"/>
        <v>1800</v>
      </c>
      <c r="O71" s="99">
        <v>600</v>
      </c>
      <c r="P71" s="99"/>
      <c r="Q71" s="99">
        <v>1200</v>
      </c>
    </row>
    <row r="72" spans="2:17" s="16" customFormat="1" ht="21.75" customHeight="1">
      <c r="B72" s="119">
        <v>4</v>
      </c>
      <c r="C72" s="13" t="s">
        <v>150</v>
      </c>
      <c r="D72" s="47">
        <f t="shared" si="23"/>
        <v>900</v>
      </c>
      <c r="E72" s="87">
        <v>300</v>
      </c>
      <c r="F72" s="87"/>
      <c r="G72" s="87">
        <v>600</v>
      </c>
      <c r="H72" s="49">
        <v>627</v>
      </c>
      <c r="I72" s="49">
        <v>1781</v>
      </c>
      <c r="J72" s="49">
        <v>831.774</v>
      </c>
      <c r="K72" s="49">
        <v>901.4</v>
      </c>
      <c r="L72" s="49">
        <f t="shared" si="24"/>
        <v>0</v>
      </c>
      <c r="M72" s="49"/>
      <c r="N72" s="50">
        <f t="shared" si="18"/>
        <v>900</v>
      </c>
      <c r="O72" s="99">
        <v>300</v>
      </c>
      <c r="P72" s="99"/>
      <c r="Q72" s="99">
        <v>600</v>
      </c>
    </row>
    <row r="73" spans="2:17" s="16" customFormat="1" ht="21" customHeight="1">
      <c r="B73" s="119">
        <v>5</v>
      </c>
      <c r="C73" s="13" t="s">
        <v>134</v>
      </c>
      <c r="D73" s="47">
        <f t="shared" si="23"/>
        <v>9425</v>
      </c>
      <c r="E73" s="87">
        <v>4000</v>
      </c>
      <c r="F73" s="87">
        <v>5425</v>
      </c>
      <c r="G73" s="87"/>
      <c r="H73" s="49">
        <v>12273</v>
      </c>
      <c r="I73" s="49">
        <v>47515</v>
      </c>
      <c r="J73" s="49">
        <v>10633.838</v>
      </c>
      <c r="K73" s="49">
        <v>50867.902</v>
      </c>
      <c r="L73" s="49">
        <f t="shared" si="24"/>
        <v>500</v>
      </c>
      <c r="M73" s="49"/>
      <c r="N73" s="50">
        <f t="shared" si="18"/>
        <v>9925</v>
      </c>
      <c r="O73" s="99">
        <v>4500</v>
      </c>
      <c r="P73" s="99">
        <v>5425</v>
      </c>
      <c r="Q73" s="99"/>
    </row>
    <row r="74" spans="2:17" s="16" customFormat="1" ht="35.25" customHeight="1">
      <c r="B74" s="119">
        <v>6</v>
      </c>
      <c r="C74" s="13" t="s">
        <v>135</v>
      </c>
      <c r="D74" s="47">
        <f t="shared" si="23"/>
        <v>4032</v>
      </c>
      <c r="E74" s="87">
        <v>1500</v>
      </c>
      <c r="F74" s="87">
        <v>2532</v>
      </c>
      <c r="G74" s="87"/>
      <c r="H74" s="49"/>
      <c r="I74" s="49">
        <v>7622</v>
      </c>
      <c r="J74" s="49">
        <v>31.5</v>
      </c>
      <c r="K74" s="49">
        <v>17998.105</v>
      </c>
      <c r="L74" s="49">
        <f t="shared" si="24"/>
        <v>1656.3819999999996</v>
      </c>
      <c r="M74" s="49"/>
      <c r="N74" s="50">
        <f t="shared" si="18"/>
        <v>5688.382</v>
      </c>
      <c r="O74" s="99">
        <f>3756.382-600</f>
        <v>3156.382</v>
      </c>
      <c r="P74" s="99">
        <v>2532</v>
      </c>
      <c r="Q74" s="99"/>
    </row>
    <row r="75" spans="2:17" s="16" customFormat="1" ht="17.25" customHeight="1">
      <c r="B75" s="119">
        <v>7</v>
      </c>
      <c r="C75" s="13" t="s">
        <v>27</v>
      </c>
      <c r="D75" s="47">
        <f t="shared" si="23"/>
        <v>1970</v>
      </c>
      <c r="E75" s="87">
        <v>1970</v>
      </c>
      <c r="F75" s="87"/>
      <c r="G75" s="87"/>
      <c r="H75" s="49"/>
      <c r="I75" s="49">
        <v>19128</v>
      </c>
      <c r="J75" s="49">
        <v>126</v>
      </c>
      <c r="K75" s="49">
        <v>23478.058</v>
      </c>
      <c r="L75" s="49"/>
      <c r="M75" s="49">
        <f>N75-D75</f>
        <v>-1844</v>
      </c>
      <c r="N75" s="50">
        <f t="shared" si="18"/>
        <v>126</v>
      </c>
      <c r="O75" s="99">
        <v>126</v>
      </c>
      <c r="P75" s="99"/>
      <c r="Q75" s="99"/>
    </row>
    <row r="76" spans="2:17" s="1" customFormat="1" ht="17.25">
      <c r="B76" s="118" t="s">
        <v>7</v>
      </c>
      <c r="C76" s="26" t="s">
        <v>8</v>
      </c>
      <c r="D76" s="46">
        <f aca="true" t="shared" si="25" ref="D76:M76">SUM(D77:D80)</f>
        <v>8800</v>
      </c>
      <c r="E76" s="85">
        <f t="shared" si="25"/>
        <v>8500</v>
      </c>
      <c r="F76" s="85">
        <f t="shared" si="25"/>
        <v>0</v>
      </c>
      <c r="G76" s="85">
        <f t="shared" si="25"/>
        <v>300</v>
      </c>
      <c r="H76" s="46">
        <f t="shared" si="25"/>
        <v>0</v>
      </c>
      <c r="I76" s="46">
        <f t="shared" si="25"/>
        <v>0</v>
      </c>
      <c r="J76" s="46">
        <f t="shared" si="25"/>
        <v>1110.946</v>
      </c>
      <c r="K76" s="46">
        <f t="shared" si="25"/>
        <v>0</v>
      </c>
      <c r="L76" s="46">
        <f t="shared" si="25"/>
        <v>3500</v>
      </c>
      <c r="M76" s="46">
        <f t="shared" si="25"/>
        <v>-4689.054</v>
      </c>
      <c r="N76" s="45">
        <f t="shared" si="18"/>
        <v>7610.946</v>
      </c>
      <c r="O76" s="85">
        <f>SUM(O77:O80)</f>
        <v>7310.946</v>
      </c>
      <c r="P76" s="105">
        <f>SUM(P77:P80)</f>
        <v>0</v>
      </c>
      <c r="Q76" s="85">
        <f>SUM(Q77:Q80)</f>
        <v>300</v>
      </c>
    </row>
    <row r="77" spans="2:17" s="16" customFormat="1" ht="23.25" customHeight="1">
      <c r="B77" s="119">
        <v>1</v>
      </c>
      <c r="C77" s="13" t="s">
        <v>29</v>
      </c>
      <c r="D77" s="47">
        <f>E77+F77+G77</f>
        <v>4500</v>
      </c>
      <c r="E77" s="87">
        <v>4500</v>
      </c>
      <c r="F77" s="87"/>
      <c r="G77" s="87"/>
      <c r="H77" s="49"/>
      <c r="I77" s="49"/>
      <c r="J77" s="49">
        <v>202.946</v>
      </c>
      <c r="K77" s="49"/>
      <c r="L77" s="49"/>
      <c r="M77" s="51">
        <f>N77-D77</f>
        <v>-4297.054</v>
      </c>
      <c r="N77" s="52">
        <v>202.946</v>
      </c>
      <c r="O77" s="100">
        <v>202.946</v>
      </c>
      <c r="P77" s="99"/>
      <c r="Q77" s="99"/>
    </row>
    <row r="78" spans="2:17" s="16" customFormat="1" ht="19.5" customHeight="1">
      <c r="B78" s="119">
        <v>2</v>
      </c>
      <c r="C78" s="13" t="s">
        <v>30</v>
      </c>
      <c r="D78" s="47">
        <f>E78+F78+G78</f>
        <v>1300</v>
      </c>
      <c r="E78" s="87">
        <v>1000</v>
      </c>
      <c r="F78" s="87"/>
      <c r="G78" s="87">
        <v>300</v>
      </c>
      <c r="H78" s="49"/>
      <c r="I78" s="49"/>
      <c r="J78" s="49">
        <v>908</v>
      </c>
      <c r="K78" s="49"/>
      <c r="L78" s="49"/>
      <c r="M78" s="51">
        <f>N78-D78</f>
        <v>-392</v>
      </c>
      <c r="N78" s="50">
        <f t="shared" si="18"/>
        <v>908</v>
      </c>
      <c r="O78" s="99">
        <v>608</v>
      </c>
      <c r="P78" s="99"/>
      <c r="Q78" s="99">
        <v>300</v>
      </c>
    </row>
    <row r="79" spans="2:17" s="16" customFormat="1" ht="24" customHeight="1">
      <c r="B79" s="119">
        <v>3</v>
      </c>
      <c r="C79" s="13" t="s">
        <v>28</v>
      </c>
      <c r="D79" s="47">
        <f>E79+F79+G79</f>
        <v>3000</v>
      </c>
      <c r="E79" s="87">
        <v>3000</v>
      </c>
      <c r="F79" s="87"/>
      <c r="G79" s="87"/>
      <c r="H79" s="49" t="s">
        <v>64</v>
      </c>
      <c r="I79" s="49"/>
      <c r="J79" s="49"/>
      <c r="K79" s="49"/>
      <c r="L79" s="49">
        <f>N79-D79</f>
        <v>2000</v>
      </c>
      <c r="M79" s="49"/>
      <c r="N79" s="50">
        <f t="shared" si="18"/>
        <v>5000</v>
      </c>
      <c r="O79" s="99">
        <f>4400+600</f>
        <v>5000</v>
      </c>
      <c r="P79" s="99"/>
      <c r="Q79" s="99"/>
    </row>
    <row r="80" spans="2:17" s="19" customFormat="1" ht="33" customHeight="1">
      <c r="B80" s="121">
        <v>4</v>
      </c>
      <c r="C80" s="29" t="s">
        <v>153</v>
      </c>
      <c r="D80" s="53">
        <f>E80+F80+G80</f>
        <v>0</v>
      </c>
      <c r="E80" s="89"/>
      <c r="F80" s="89"/>
      <c r="G80" s="89"/>
      <c r="H80" s="55" t="s">
        <v>64</v>
      </c>
      <c r="I80" s="55"/>
      <c r="J80" s="55"/>
      <c r="K80" s="55"/>
      <c r="L80" s="55">
        <f>N80-D80</f>
        <v>1500</v>
      </c>
      <c r="M80" s="55"/>
      <c r="N80" s="58">
        <f t="shared" si="18"/>
        <v>1500</v>
      </c>
      <c r="O80" s="104">
        <v>1500</v>
      </c>
      <c r="P80" s="104"/>
      <c r="Q80" s="104"/>
    </row>
    <row r="81" spans="1:17" s="14" customFormat="1" ht="34.5">
      <c r="A81" s="32"/>
      <c r="B81" s="116"/>
      <c r="C81" s="24" t="s">
        <v>31</v>
      </c>
      <c r="D81" s="44">
        <f aca="true" t="shared" si="26" ref="D81:Q81">D82+D90+D99+D111</f>
        <v>52864.457</v>
      </c>
      <c r="E81" s="83">
        <f t="shared" si="26"/>
        <v>37012</v>
      </c>
      <c r="F81" s="83">
        <f t="shared" si="26"/>
        <v>9852.457</v>
      </c>
      <c r="G81" s="83">
        <f t="shared" si="26"/>
        <v>6000</v>
      </c>
      <c r="H81" s="44">
        <f t="shared" si="26"/>
        <v>46603</v>
      </c>
      <c r="I81" s="44">
        <f t="shared" si="26"/>
        <v>380256.97</v>
      </c>
      <c r="J81" s="44">
        <f t="shared" si="26"/>
        <v>52864</v>
      </c>
      <c r="K81" s="44">
        <f t="shared" si="26"/>
        <v>525093.0700000001</v>
      </c>
      <c r="L81" s="44">
        <f t="shared" si="26"/>
        <v>21612</v>
      </c>
      <c r="M81" s="44">
        <f t="shared" si="26"/>
        <v>-22762.457000000002</v>
      </c>
      <c r="N81" s="44">
        <f t="shared" si="26"/>
        <v>51714</v>
      </c>
      <c r="O81" s="83">
        <f t="shared" si="26"/>
        <v>35730</v>
      </c>
      <c r="P81" s="83">
        <f t="shared" si="26"/>
        <v>9984</v>
      </c>
      <c r="Q81" s="83">
        <f t="shared" si="26"/>
        <v>6000</v>
      </c>
    </row>
    <row r="82" spans="2:17" s="17" customFormat="1" ht="17.25">
      <c r="B82" s="117" t="s">
        <v>2</v>
      </c>
      <c r="C82" s="25" t="s">
        <v>14</v>
      </c>
      <c r="D82" s="45">
        <f aca="true" t="shared" si="27" ref="D82:Q82">D83+D85</f>
        <v>300</v>
      </c>
      <c r="E82" s="84">
        <f t="shared" si="27"/>
        <v>300</v>
      </c>
      <c r="F82" s="84">
        <f t="shared" si="27"/>
        <v>0</v>
      </c>
      <c r="G82" s="84">
        <f t="shared" si="27"/>
        <v>0</v>
      </c>
      <c r="H82" s="45">
        <f t="shared" si="27"/>
        <v>0</v>
      </c>
      <c r="I82" s="45">
        <f t="shared" si="27"/>
        <v>1503.97</v>
      </c>
      <c r="J82" s="45">
        <f t="shared" si="27"/>
        <v>143</v>
      </c>
      <c r="K82" s="45">
        <f t="shared" si="27"/>
        <v>1315.07</v>
      </c>
      <c r="L82" s="45">
        <f t="shared" si="27"/>
        <v>43</v>
      </c>
      <c r="M82" s="45">
        <f t="shared" si="27"/>
        <v>-200</v>
      </c>
      <c r="N82" s="45">
        <f t="shared" si="27"/>
        <v>143</v>
      </c>
      <c r="O82" s="84">
        <f t="shared" si="27"/>
        <v>143</v>
      </c>
      <c r="P82" s="84">
        <f t="shared" si="27"/>
        <v>0</v>
      </c>
      <c r="Q82" s="84">
        <f t="shared" si="27"/>
        <v>0</v>
      </c>
    </row>
    <row r="83" spans="2:17" s="17" customFormat="1" ht="15.75">
      <c r="B83" s="118" t="s">
        <v>1</v>
      </c>
      <c r="C83" s="26" t="s">
        <v>15</v>
      </c>
      <c r="D83" s="46">
        <f aca="true" t="shared" si="28" ref="D83:Q83">D84</f>
        <v>100</v>
      </c>
      <c r="E83" s="85">
        <f t="shared" si="28"/>
        <v>100</v>
      </c>
      <c r="F83" s="85">
        <f t="shared" si="28"/>
        <v>0</v>
      </c>
      <c r="G83" s="85">
        <f t="shared" si="28"/>
        <v>0</v>
      </c>
      <c r="H83" s="46">
        <f t="shared" si="28"/>
        <v>0</v>
      </c>
      <c r="I83" s="46">
        <f t="shared" si="28"/>
        <v>1093</v>
      </c>
      <c r="J83" s="46">
        <f t="shared" si="28"/>
        <v>0</v>
      </c>
      <c r="K83" s="46">
        <f t="shared" si="28"/>
        <v>804</v>
      </c>
      <c r="L83" s="46">
        <f t="shared" si="28"/>
        <v>0</v>
      </c>
      <c r="M83" s="46">
        <f t="shared" si="28"/>
        <v>-100</v>
      </c>
      <c r="N83" s="46">
        <f t="shared" si="28"/>
        <v>0</v>
      </c>
      <c r="O83" s="85">
        <f t="shared" si="28"/>
        <v>0</v>
      </c>
      <c r="P83" s="85">
        <f t="shared" si="28"/>
        <v>0</v>
      </c>
      <c r="Q83" s="85">
        <f t="shared" si="28"/>
        <v>0</v>
      </c>
    </row>
    <row r="84" spans="2:17" s="16" customFormat="1" ht="32.25" customHeight="1">
      <c r="B84" s="119">
        <v>1</v>
      </c>
      <c r="C84" s="13" t="s">
        <v>32</v>
      </c>
      <c r="D84" s="47">
        <f>E84+F84+G84</f>
        <v>100</v>
      </c>
      <c r="E84" s="87">
        <v>100</v>
      </c>
      <c r="F84" s="87"/>
      <c r="G84" s="87"/>
      <c r="H84" s="49"/>
      <c r="I84" s="49">
        <v>1093</v>
      </c>
      <c r="J84" s="49"/>
      <c r="K84" s="49">
        <v>804</v>
      </c>
      <c r="L84" s="49"/>
      <c r="M84" s="49">
        <v>-100</v>
      </c>
      <c r="N84" s="45">
        <f>O84+P84+Q84</f>
        <v>0</v>
      </c>
      <c r="O84" s="99"/>
      <c r="P84" s="99"/>
      <c r="Q84" s="99"/>
    </row>
    <row r="85" spans="2:17" s="1" customFormat="1" ht="15.75">
      <c r="B85" s="118" t="s">
        <v>4</v>
      </c>
      <c r="C85" s="26" t="s">
        <v>5</v>
      </c>
      <c r="D85" s="46">
        <f>SUM(D86:D89)</f>
        <v>200</v>
      </c>
      <c r="E85" s="85">
        <f aca="true" t="shared" si="29" ref="E85:Q85">SUM(E86:E89)</f>
        <v>200</v>
      </c>
      <c r="F85" s="85">
        <f t="shared" si="29"/>
        <v>0</v>
      </c>
      <c r="G85" s="85">
        <f t="shared" si="29"/>
        <v>0</v>
      </c>
      <c r="H85" s="46">
        <f t="shared" si="29"/>
        <v>0</v>
      </c>
      <c r="I85" s="46">
        <f aca="true" t="shared" si="30" ref="I85:O85">SUM(I86:I89)</f>
        <v>410.96999999999997</v>
      </c>
      <c r="J85" s="46">
        <f t="shared" si="30"/>
        <v>143</v>
      </c>
      <c r="K85" s="46">
        <f t="shared" si="30"/>
        <v>511.07</v>
      </c>
      <c r="L85" s="46">
        <f t="shared" si="30"/>
        <v>43</v>
      </c>
      <c r="M85" s="46">
        <f t="shared" si="30"/>
        <v>-100</v>
      </c>
      <c r="N85" s="46">
        <f t="shared" si="30"/>
        <v>143</v>
      </c>
      <c r="O85" s="85">
        <f t="shared" si="30"/>
        <v>143</v>
      </c>
      <c r="P85" s="85">
        <f t="shared" si="29"/>
        <v>0</v>
      </c>
      <c r="Q85" s="85">
        <f t="shared" si="29"/>
        <v>0</v>
      </c>
    </row>
    <row r="86" spans="2:17" s="16" customFormat="1" ht="32.25" customHeight="1">
      <c r="B86" s="119">
        <v>1</v>
      </c>
      <c r="C86" s="13" t="s">
        <v>33</v>
      </c>
      <c r="D86" s="47">
        <f>E86+F86+G86</f>
        <v>100</v>
      </c>
      <c r="E86" s="87">
        <v>100</v>
      </c>
      <c r="F86" s="87"/>
      <c r="G86" s="87"/>
      <c r="H86" s="49" t="s">
        <v>77</v>
      </c>
      <c r="I86" s="49"/>
      <c r="J86" s="49"/>
      <c r="K86" s="49"/>
      <c r="L86" s="49"/>
      <c r="M86" s="49">
        <v>-100</v>
      </c>
      <c r="N86" s="50">
        <f>O86+P86+Q86</f>
        <v>0</v>
      </c>
      <c r="O86" s="99"/>
      <c r="P86" s="99"/>
      <c r="Q86" s="99"/>
    </row>
    <row r="87" spans="2:17" s="16" customFormat="1" ht="33" customHeight="1">
      <c r="B87" s="119">
        <v>2</v>
      </c>
      <c r="C87" s="13" t="s">
        <v>108</v>
      </c>
      <c r="D87" s="47">
        <f>E87+F87+G87</f>
        <v>100</v>
      </c>
      <c r="E87" s="87">
        <v>100</v>
      </c>
      <c r="F87" s="87"/>
      <c r="G87" s="87"/>
      <c r="H87" s="49"/>
      <c r="I87" s="49"/>
      <c r="J87" s="49">
        <v>100</v>
      </c>
      <c r="K87" s="49">
        <v>100</v>
      </c>
      <c r="L87" s="49"/>
      <c r="M87" s="49"/>
      <c r="N87" s="50">
        <f>O87+P87+Q87</f>
        <v>100</v>
      </c>
      <c r="O87" s="99">
        <v>100</v>
      </c>
      <c r="P87" s="99"/>
      <c r="Q87" s="99"/>
    </row>
    <row r="88" spans="2:17" s="16" customFormat="1" ht="16.5">
      <c r="B88" s="119">
        <v>3</v>
      </c>
      <c r="C88" s="13" t="s">
        <v>109</v>
      </c>
      <c r="D88" s="47"/>
      <c r="E88" s="87"/>
      <c r="F88" s="87"/>
      <c r="G88" s="87"/>
      <c r="H88" s="49"/>
      <c r="I88" s="49">
        <v>269.52</v>
      </c>
      <c r="J88" s="49">
        <v>32</v>
      </c>
      <c r="K88" s="49">
        <v>269.57</v>
      </c>
      <c r="L88" s="49">
        <f>N88-D88</f>
        <v>32</v>
      </c>
      <c r="M88" s="49"/>
      <c r="N88" s="50">
        <f>O88+P88+Q88</f>
        <v>32</v>
      </c>
      <c r="O88" s="99">
        <v>32</v>
      </c>
      <c r="P88" s="99"/>
      <c r="Q88" s="99"/>
    </row>
    <row r="89" spans="2:17" s="16" customFormat="1" ht="16.5">
      <c r="B89" s="119">
        <v>4</v>
      </c>
      <c r="C89" s="13" t="s">
        <v>110</v>
      </c>
      <c r="D89" s="47"/>
      <c r="E89" s="87"/>
      <c r="F89" s="87"/>
      <c r="G89" s="87"/>
      <c r="H89" s="49"/>
      <c r="I89" s="49">
        <v>141.45</v>
      </c>
      <c r="J89" s="49">
        <v>11</v>
      </c>
      <c r="K89" s="49">
        <v>141.5</v>
      </c>
      <c r="L89" s="49">
        <f>N89-D89</f>
        <v>11</v>
      </c>
      <c r="M89" s="49"/>
      <c r="N89" s="50">
        <f>O89+P89+Q89</f>
        <v>11</v>
      </c>
      <c r="O89" s="99">
        <v>11</v>
      </c>
      <c r="P89" s="99"/>
      <c r="Q89" s="99"/>
    </row>
    <row r="90" spans="2:17" s="17" customFormat="1" ht="19.5" customHeight="1">
      <c r="B90" s="117" t="s">
        <v>11</v>
      </c>
      <c r="C90" s="37" t="s">
        <v>16</v>
      </c>
      <c r="D90" s="45">
        <f aca="true" t="shared" si="31" ref="D90:Q90">D91+D93</f>
        <v>600</v>
      </c>
      <c r="E90" s="84">
        <f t="shared" si="31"/>
        <v>600</v>
      </c>
      <c r="F90" s="84">
        <f t="shared" si="31"/>
        <v>0</v>
      </c>
      <c r="G90" s="84">
        <f t="shared" si="31"/>
        <v>0</v>
      </c>
      <c r="H90" s="45">
        <f t="shared" si="31"/>
        <v>0</v>
      </c>
      <c r="I90" s="45">
        <f t="shared" si="31"/>
        <v>1804</v>
      </c>
      <c r="J90" s="45">
        <f t="shared" si="31"/>
        <v>699</v>
      </c>
      <c r="K90" s="45">
        <f t="shared" si="31"/>
        <v>1319</v>
      </c>
      <c r="L90" s="45">
        <f t="shared" si="31"/>
        <v>549</v>
      </c>
      <c r="M90" s="45">
        <f t="shared" si="31"/>
        <v>-600</v>
      </c>
      <c r="N90" s="45">
        <f t="shared" si="31"/>
        <v>549</v>
      </c>
      <c r="O90" s="84">
        <f t="shared" si="31"/>
        <v>549</v>
      </c>
      <c r="P90" s="84">
        <f t="shared" si="31"/>
        <v>0</v>
      </c>
      <c r="Q90" s="84">
        <f t="shared" si="31"/>
        <v>0</v>
      </c>
    </row>
    <row r="91" spans="2:17" s="20" customFormat="1" ht="15.75">
      <c r="B91" s="118" t="s">
        <v>1</v>
      </c>
      <c r="C91" s="26" t="s">
        <v>5</v>
      </c>
      <c r="D91" s="47">
        <f aca="true" t="shared" si="32" ref="D91:Q91">D92</f>
        <v>100</v>
      </c>
      <c r="E91" s="85">
        <f t="shared" si="32"/>
        <v>100</v>
      </c>
      <c r="F91" s="85">
        <f t="shared" si="32"/>
        <v>0</v>
      </c>
      <c r="G91" s="85">
        <f t="shared" si="32"/>
        <v>0</v>
      </c>
      <c r="H91" s="46">
        <f t="shared" si="32"/>
        <v>0</v>
      </c>
      <c r="I91" s="46">
        <f t="shared" si="32"/>
        <v>0</v>
      </c>
      <c r="J91" s="46">
        <f t="shared" si="32"/>
        <v>0</v>
      </c>
      <c r="K91" s="46">
        <f t="shared" si="32"/>
        <v>0</v>
      </c>
      <c r="L91" s="46">
        <f t="shared" si="32"/>
        <v>0</v>
      </c>
      <c r="M91" s="46">
        <f t="shared" si="32"/>
        <v>-100</v>
      </c>
      <c r="N91" s="46">
        <f t="shared" si="32"/>
        <v>0</v>
      </c>
      <c r="O91" s="85">
        <f t="shared" si="32"/>
        <v>0</v>
      </c>
      <c r="P91" s="85">
        <f t="shared" si="32"/>
        <v>0</v>
      </c>
      <c r="Q91" s="85">
        <f t="shared" si="32"/>
        <v>0</v>
      </c>
    </row>
    <row r="92" spans="2:17" s="16" customFormat="1" ht="32.25" customHeight="1">
      <c r="B92" s="119">
        <v>1</v>
      </c>
      <c r="C92" s="13" t="s">
        <v>111</v>
      </c>
      <c r="D92" s="47">
        <f>E92+F92+G92</f>
        <v>100</v>
      </c>
      <c r="E92" s="87">
        <v>100</v>
      </c>
      <c r="F92" s="87"/>
      <c r="G92" s="87"/>
      <c r="H92" s="49"/>
      <c r="I92" s="49"/>
      <c r="J92" s="49"/>
      <c r="K92" s="49"/>
      <c r="L92" s="49"/>
      <c r="M92" s="49">
        <v>-100</v>
      </c>
      <c r="N92" s="45">
        <f>O92+P92+Q92</f>
        <v>0</v>
      </c>
      <c r="O92" s="99"/>
      <c r="P92" s="99"/>
      <c r="Q92" s="99"/>
    </row>
    <row r="93" spans="2:17" s="20" customFormat="1" ht="15.75">
      <c r="B93" s="118" t="s">
        <v>4</v>
      </c>
      <c r="C93" s="26" t="s">
        <v>8</v>
      </c>
      <c r="D93" s="46">
        <f aca="true" t="shared" si="33" ref="D93:Q93">SUM(D94:D98)</f>
        <v>500</v>
      </c>
      <c r="E93" s="85">
        <f t="shared" si="33"/>
        <v>500</v>
      </c>
      <c r="F93" s="85">
        <f t="shared" si="33"/>
        <v>0</v>
      </c>
      <c r="G93" s="85">
        <f t="shared" si="33"/>
        <v>0</v>
      </c>
      <c r="H93" s="46">
        <f t="shared" si="33"/>
        <v>0</v>
      </c>
      <c r="I93" s="46">
        <f t="shared" si="33"/>
        <v>1804</v>
      </c>
      <c r="J93" s="46">
        <f t="shared" si="33"/>
        <v>699</v>
      </c>
      <c r="K93" s="46">
        <f t="shared" si="33"/>
        <v>1319</v>
      </c>
      <c r="L93" s="46">
        <f t="shared" si="33"/>
        <v>549</v>
      </c>
      <c r="M93" s="46">
        <f t="shared" si="33"/>
        <v>-500</v>
      </c>
      <c r="N93" s="46">
        <f t="shared" si="33"/>
        <v>549</v>
      </c>
      <c r="O93" s="85">
        <f t="shared" si="33"/>
        <v>549</v>
      </c>
      <c r="P93" s="85">
        <f t="shared" si="33"/>
        <v>0</v>
      </c>
      <c r="Q93" s="85">
        <f t="shared" si="33"/>
        <v>0</v>
      </c>
    </row>
    <row r="94" spans="2:17" s="16" customFormat="1" ht="48.75" customHeight="1">
      <c r="B94" s="119">
        <v>1</v>
      </c>
      <c r="C94" s="13" t="s">
        <v>112</v>
      </c>
      <c r="D94" s="47">
        <f>E94+F94+G94</f>
        <v>400</v>
      </c>
      <c r="E94" s="87">
        <v>400</v>
      </c>
      <c r="F94" s="87"/>
      <c r="G94" s="87"/>
      <c r="H94" s="49"/>
      <c r="I94" s="49"/>
      <c r="J94" s="49"/>
      <c r="K94" s="49"/>
      <c r="L94" s="49"/>
      <c r="M94" s="49">
        <v>-400</v>
      </c>
      <c r="N94" s="45">
        <f>O94+P94+Q94</f>
        <v>0</v>
      </c>
      <c r="O94" s="99"/>
      <c r="P94" s="99"/>
      <c r="Q94" s="99"/>
    </row>
    <row r="95" spans="2:17" s="16" customFormat="1" ht="33.75" customHeight="1">
      <c r="B95" s="119">
        <v>2</v>
      </c>
      <c r="C95" s="13" t="s">
        <v>34</v>
      </c>
      <c r="D95" s="47">
        <f>E95+F95+G95</f>
        <v>100</v>
      </c>
      <c r="E95" s="87">
        <v>100</v>
      </c>
      <c r="F95" s="87"/>
      <c r="G95" s="87"/>
      <c r="H95" s="49"/>
      <c r="I95" s="49"/>
      <c r="J95" s="49"/>
      <c r="K95" s="49"/>
      <c r="L95" s="49"/>
      <c r="M95" s="49">
        <v>-100</v>
      </c>
      <c r="N95" s="45">
        <f>O95+P95+Q95</f>
        <v>0</v>
      </c>
      <c r="O95" s="99"/>
      <c r="P95" s="99"/>
      <c r="Q95" s="99"/>
    </row>
    <row r="96" spans="2:17" s="16" customFormat="1" ht="57.75" customHeight="1">
      <c r="B96" s="119">
        <v>3</v>
      </c>
      <c r="C96" s="13" t="s">
        <v>78</v>
      </c>
      <c r="D96" s="47"/>
      <c r="E96" s="87"/>
      <c r="F96" s="87"/>
      <c r="G96" s="87"/>
      <c r="H96" s="49"/>
      <c r="I96" s="49">
        <v>885</v>
      </c>
      <c r="J96" s="49">
        <v>365</v>
      </c>
      <c r="K96" s="49">
        <v>885</v>
      </c>
      <c r="L96" s="49">
        <f>N96-D96</f>
        <v>365</v>
      </c>
      <c r="M96" s="49"/>
      <c r="N96" s="50">
        <f>O96+P96+Q96</f>
        <v>365</v>
      </c>
      <c r="O96" s="99">
        <v>365</v>
      </c>
      <c r="P96" s="99"/>
      <c r="Q96" s="99"/>
    </row>
    <row r="97" spans="2:17" s="16" customFormat="1" ht="35.25" customHeight="1">
      <c r="B97" s="119">
        <v>4</v>
      </c>
      <c r="C97" s="29" t="s">
        <v>114</v>
      </c>
      <c r="D97" s="47"/>
      <c r="E97" s="87"/>
      <c r="F97" s="87"/>
      <c r="G97" s="87"/>
      <c r="H97" s="49"/>
      <c r="I97" s="49">
        <v>34</v>
      </c>
      <c r="J97" s="49">
        <v>34</v>
      </c>
      <c r="K97" s="49">
        <v>34</v>
      </c>
      <c r="L97" s="49">
        <v>34</v>
      </c>
      <c r="M97" s="49"/>
      <c r="N97" s="50">
        <v>34</v>
      </c>
      <c r="O97" s="99">
        <v>34</v>
      </c>
      <c r="P97" s="99"/>
      <c r="Q97" s="99"/>
    </row>
    <row r="98" spans="2:17" s="19" customFormat="1" ht="33.75" customHeight="1">
      <c r="B98" s="121">
        <v>5</v>
      </c>
      <c r="C98" s="29" t="s">
        <v>113</v>
      </c>
      <c r="D98" s="53"/>
      <c r="E98" s="89"/>
      <c r="F98" s="89"/>
      <c r="G98" s="89"/>
      <c r="H98" s="55"/>
      <c r="I98" s="55">
        <v>885</v>
      </c>
      <c r="J98" s="55">
        <v>300</v>
      </c>
      <c r="K98" s="55">
        <v>400</v>
      </c>
      <c r="L98" s="55">
        <f>N98-D98</f>
        <v>150</v>
      </c>
      <c r="M98" s="55"/>
      <c r="N98" s="58">
        <f>O98+P98+Q98</f>
        <v>150</v>
      </c>
      <c r="O98" s="104">
        <v>150</v>
      </c>
      <c r="P98" s="104"/>
      <c r="Q98" s="104"/>
    </row>
    <row r="99" spans="1:17" s="21" customFormat="1" ht="15.75">
      <c r="A99" s="34"/>
      <c r="B99" s="118" t="s">
        <v>7</v>
      </c>
      <c r="C99" s="26" t="s">
        <v>80</v>
      </c>
      <c r="D99" s="46">
        <f aca="true" t="shared" si="34" ref="D99:K99">SUM(D100:D109)</f>
        <v>20746.457000000002</v>
      </c>
      <c r="E99" s="85">
        <f t="shared" si="34"/>
        <v>5812</v>
      </c>
      <c r="F99" s="85">
        <f>SUM(F100:F110)</f>
        <v>8934.457</v>
      </c>
      <c r="G99" s="85">
        <f>SUM(G100:G110)</f>
        <v>6000</v>
      </c>
      <c r="H99" s="46">
        <f t="shared" si="34"/>
        <v>18780</v>
      </c>
      <c r="I99" s="46">
        <f t="shared" si="34"/>
        <v>72320</v>
      </c>
      <c r="J99" s="46">
        <f t="shared" si="34"/>
        <v>14249</v>
      </c>
      <c r="K99" s="46">
        <f t="shared" si="34"/>
        <v>161159</v>
      </c>
      <c r="L99" s="85">
        <f aca="true" t="shared" si="35" ref="L99:Q99">SUM(L100:L110)</f>
        <v>3840</v>
      </c>
      <c r="M99" s="85">
        <f t="shared" si="35"/>
        <v>-7136.457</v>
      </c>
      <c r="N99" s="85">
        <f t="shared" si="35"/>
        <v>17450</v>
      </c>
      <c r="O99" s="85">
        <f t="shared" si="35"/>
        <v>6420</v>
      </c>
      <c r="P99" s="85">
        <f t="shared" si="35"/>
        <v>5030</v>
      </c>
      <c r="Q99" s="85">
        <f t="shared" si="35"/>
        <v>6000</v>
      </c>
    </row>
    <row r="100" spans="2:17" s="16" customFormat="1" ht="33" customHeight="1">
      <c r="B100" s="119">
        <v>1</v>
      </c>
      <c r="C100" s="13" t="s">
        <v>136</v>
      </c>
      <c r="D100" s="47">
        <f aca="true" t="shared" si="36" ref="D100:D105">E100+F100+G100</f>
        <v>380</v>
      </c>
      <c r="E100" s="87">
        <v>232</v>
      </c>
      <c r="F100" s="87">
        <v>148</v>
      </c>
      <c r="G100" s="87"/>
      <c r="H100" s="49"/>
      <c r="I100" s="49"/>
      <c r="J100" s="49">
        <v>1017</v>
      </c>
      <c r="K100" s="49">
        <v>27405</v>
      </c>
      <c r="L100" s="49">
        <v>637</v>
      </c>
      <c r="M100" s="49"/>
      <c r="N100" s="50">
        <f aca="true" t="shared" si="37" ref="N100:N110">O100+P100+Q100</f>
        <v>1017</v>
      </c>
      <c r="O100" s="99">
        <v>637</v>
      </c>
      <c r="P100" s="99">
        <v>380</v>
      </c>
      <c r="Q100" s="99"/>
    </row>
    <row r="101" spans="2:17" s="16" customFormat="1" ht="33" customHeight="1">
      <c r="B101" s="119">
        <v>2</v>
      </c>
      <c r="C101" s="13" t="s">
        <v>76</v>
      </c>
      <c r="D101" s="47">
        <f t="shared" si="36"/>
        <v>6000</v>
      </c>
      <c r="E101" s="87"/>
      <c r="F101" s="87"/>
      <c r="G101" s="87">
        <v>6000</v>
      </c>
      <c r="H101" s="49">
        <v>11500</v>
      </c>
      <c r="I101" s="49"/>
      <c r="J101" s="49">
        <v>6000</v>
      </c>
      <c r="K101" s="49">
        <v>32067</v>
      </c>
      <c r="L101" s="49">
        <f>N101-D101</f>
        <v>1355</v>
      </c>
      <c r="M101" s="49">
        <v>0</v>
      </c>
      <c r="N101" s="50">
        <f t="shared" si="37"/>
        <v>7355</v>
      </c>
      <c r="O101" s="99">
        <v>1355</v>
      </c>
      <c r="P101" s="99"/>
      <c r="Q101" s="99">
        <v>6000</v>
      </c>
    </row>
    <row r="102" spans="2:17" s="16" customFormat="1" ht="32.25" customHeight="1">
      <c r="B102" s="119">
        <v>3</v>
      </c>
      <c r="C102" s="13" t="s">
        <v>41</v>
      </c>
      <c r="D102" s="47">
        <f t="shared" si="36"/>
        <v>4000</v>
      </c>
      <c r="E102" s="87">
        <v>4000</v>
      </c>
      <c r="F102" s="87"/>
      <c r="G102" s="87"/>
      <c r="H102" s="49"/>
      <c r="I102" s="49"/>
      <c r="J102" s="49"/>
      <c r="K102" s="49"/>
      <c r="L102" s="49"/>
      <c r="M102" s="49">
        <v>-4000</v>
      </c>
      <c r="N102" s="50">
        <f t="shared" si="37"/>
        <v>0</v>
      </c>
      <c r="O102" s="99"/>
      <c r="P102" s="99"/>
      <c r="Q102" s="99"/>
    </row>
    <row r="103" spans="2:17" s="22" customFormat="1" ht="30">
      <c r="B103" s="122">
        <v>4</v>
      </c>
      <c r="C103" s="30" t="s">
        <v>79</v>
      </c>
      <c r="D103" s="47">
        <f t="shared" si="36"/>
        <v>720</v>
      </c>
      <c r="E103" s="86">
        <v>720</v>
      </c>
      <c r="F103" s="86"/>
      <c r="G103" s="86"/>
      <c r="H103" s="60">
        <v>720</v>
      </c>
      <c r="I103" s="60">
        <v>720</v>
      </c>
      <c r="J103" s="60">
        <v>720</v>
      </c>
      <c r="K103" s="60">
        <v>720</v>
      </c>
      <c r="L103" s="49">
        <v>0</v>
      </c>
      <c r="M103" s="59"/>
      <c r="N103" s="50">
        <f t="shared" si="37"/>
        <v>720</v>
      </c>
      <c r="O103" s="107">
        <v>720</v>
      </c>
      <c r="P103" s="106"/>
      <c r="Q103" s="106"/>
    </row>
    <row r="104" spans="2:17" s="22" customFormat="1" ht="30">
      <c r="B104" s="122">
        <v>5</v>
      </c>
      <c r="C104" s="30" t="s">
        <v>52</v>
      </c>
      <c r="D104" s="47">
        <f t="shared" si="36"/>
        <v>300</v>
      </c>
      <c r="E104" s="86">
        <v>300</v>
      </c>
      <c r="F104" s="86"/>
      <c r="G104" s="86"/>
      <c r="H104" s="60">
        <v>300</v>
      </c>
      <c r="I104" s="60">
        <v>300</v>
      </c>
      <c r="J104" s="60">
        <v>300</v>
      </c>
      <c r="K104" s="60">
        <v>300</v>
      </c>
      <c r="L104" s="49">
        <v>0</v>
      </c>
      <c r="M104" s="59"/>
      <c r="N104" s="50">
        <f t="shared" si="37"/>
        <v>300</v>
      </c>
      <c r="O104" s="107">
        <v>300</v>
      </c>
      <c r="P104" s="106"/>
      <c r="Q104" s="106"/>
    </row>
    <row r="105" spans="2:17" s="20" customFormat="1" ht="63.75" customHeight="1">
      <c r="B105" s="122">
        <v>6</v>
      </c>
      <c r="C105" s="30" t="s">
        <v>121</v>
      </c>
      <c r="D105" s="47">
        <f t="shared" si="36"/>
        <v>560</v>
      </c>
      <c r="E105" s="86">
        <v>560</v>
      </c>
      <c r="F105" s="86"/>
      <c r="G105" s="86"/>
      <c r="H105" s="60">
        <v>560</v>
      </c>
      <c r="I105" s="60">
        <v>4100</v>
      </c>
      <c r="J105" s="60">
        <v>560</v>
      </c>
      <c r="K105" s="60">
        <v>4060</v>
      </c>
      <c r="L105" s="49">
        <f>N105-D105</f>
        <v>0</v>
      </c>
      <c r="M105" s="60"/>
      <c r="N105" s="50">
        <f t="shared" si="37"/>
        <v>560</v>
      </c>
      <c r="O105" s="107">
        <v>560</v>
      </c>
      <c r="P105" s="107"/>
      <c r="Q105" s="107"/>
    </row>
    <row r="106" spans="2:17" s="20" customFormat="1" ht="33" customHeight="1">
      <c r="B106" s="122">
        <v>7</v>
      </c>
      <c r="C106" s="30" t="s">
        <v>122</v>
      </c>
      <c r="D106" s="47"/>
      <c r="E106" s="86"/>
      <c r="F106" s="86"/>
      <c r="G106" s="86"/>
      <c r="H106" s="60"/>
      <c r="I106" s="60"/>
      <c r="J106" s="60">
        <v>268</v>
      </c>
      <c r="K106" s="60">
        <v>3972</v>
      </c>
      <c r="L106" s="49">
        <f>N106-D106</f>
        <v>268</v>
      </c>
      <c r="M106" s="60"/>
      <c r="N106" s="50">
        <f t="shared" si="37"/>
        <v>268</v>
      </c>
      <c r="O106" s="107">
        <v>268</v>
      </c>
      <c r="P106" s="107"/>
      <c r="Q106" s="107"/>
    </row>
    <row r="107" spans="2:17" s="20" customFormat="1" ht="16.5">
      <c r="B107" s="122">
        <v>8</v>
      </c>
      <c r="C107" s="30" t="s">
        <v>88</v>
      </c>
      <c r="D107" s="47"/>
      <c r="E107" s="86"/>
      <c r="F107" s="86"/>
      <c r="G107" s="86"/>
      <c r="H107" s="60"/>
      <c r="I107" s="60"/>
      <c r="J107" s="60">
        <v>234</v>
      </c>
      <c r="K107" s="60">
        <v>25993</v>
      </c>
      <c r="L107" s="49">
        <f>N107-D107</f>
        <v>234</v>
      </c>
      <c r="M107" s="60"/>
      <c r="N107" s="50">
        <f t="shared" si="37"/>
        <v>234</v>
      </c>
      <c r="O107" s="107">
        <v>234</v>
      </c>
      <c r="P107" s="107"/>
      <c r="Q107" s="107"/>
    </row>
    <row r="108" spans="2:17" s="20" customFormat="1" ht="18" customHeight="1">
      <c r="B108" s="122">
        <v>9</v>
      </c>
      <c r="C108" s="41" t="s">
        <v>115</v>
      </c>
      <c r="D108" s="47"/>
      <c r="E108" s="86"/>
      <c r="F108" s="86"/>
      <c r="G108" s="86"/>
      <c r="H108" s="60">
        <v>500</v>
      </c>
      <c r="I108" s="60">
        <v>62000</v>
      </c>
      <c r="J108" s="60">
        <v>500</v>
      </c>
      <c r="K108" s="60">
        <v>61992</v>
      </c>
      <c r="L108" s="49">
        <f>N108-D108</f>
        <v>545</v>
      </c>
      <c r="M108" s="60"/>
      <c r="N108" s="50">
        <f t="shared" si="37"/>
        <v>545</v>
      </c>
      <c r="O108" s="107">
        <v>545</v>
      </c>
      <c r="P108" s="107"/>
      <c r="Q108" s="107"/>
    </row>
    <row r="109" spans="2:17" s="16" customFormat="1" ht="16.5">
      <c r="B109" s="119">
        <v>10</v>
      </c>
      <c r="C109" s="13" t="s">
        <v>51</v>
      </c>
      <c r="D109" s="47">
        <f>E109+F109+G109</f>
        <v>8786.457</v>
      </c>
      <c r="E109" s="87"/>
      <c r="F109" s="87">
        <v>8786.457</v>
      </c>
      <c r="G109" s="87"/>
      <c r="H109" s="49">
        <v>5200</v>
      </c>
      <c r="I109" s="49">
        <v>5200</v>
      </c>
      <c r="J109" s="49">
        <v>4650</v>
      </c>
      <c r="K109" s="49">
        <v>4650</v>
      </c>
      <c r="L109" s="49"/>
      <c r="M109" s="49">
        <f>N109-D109</f>
        <v>-3136.4570000000003</v>
      </c>
      <c r="N109" s="50">
        <f t="shared" si="37"/>
        <v>5650</v>
      </c>
      <c r="O109" s="99">
        <v>1000</v>
      </c>
      <c r="P109" s="99">
        <v>4650</v>
      </c>
      <c r="Q109" s="99"/>
    </row>
    <row r="110" spans="2:17" s="16" customFormat="1" ht="16.5">
      <c r="B110" s="119">
        <v>11</v>
      </c>
      <c r="C110" s="13" t="s">
        <v>159</v>
      </c>
      <c r="D110" s="47"/>
      <c r="E110" s="87"/>
      <c r="F110" s="87"/>
      <c r="G110" s="87"/>
      <c r="H110" s="49"/>
      <c r="I110" s="49"/>
      <c r="J110" s="49"/>
      <c r="K110" s="49"/>
      <c r="L110" s="49">
        <f>N110-D110</f>
        <v>801</v>
      </c>
      <c r="M110" s="49"/>
      <c r="N110" s="50">
        <f t="shared" si="37"/>
        <v>801</v>
      </c>
      <c r="O110" s="99">
        <v>801</v>
      </c>
      <c r="P110" s="99"/>
      <c r="Q110" s="99"/>
    </row>
    <row r="111" spans="2:17" s="17" customFormat="1" ht="18" customHeight="1">
      <c r="B111" s="117" t="s">
        <v>12</v>
      </c>
      <c r="C111" s="37" t="s">
        <v>19</v>
      </c>
      <c r="D111" s="45">
        <f aca="true" t="shared" si="38" ref="D111:Q111">D112+D115+D125</f>
        <v>31218</v>
      </c>
      <c r="E111" s="84">
        <f t="shared" si="38"/>
        <v>30300</v>
      </c>
      <c r="F111" s="84">
        <f t="shared" si="38"/>
        <v>918</v>
      </c>
      <c r="G111" s="84">
        <f t="shared" si="38"/>
        <v>0</v>
      </c>
      <c r="H111" s="45">
        <f t="shared" si="38"/>
        <v>27823</v>
      </c>
      <c r="I111" s="45">
        <f t="shared" si="38"/>
        <v>304629</v>
      </c>
      <c r="J111" s="45">
        <f t="shared" si="38"/>
        <v>37773</v>
      </c>
      <c r="K111" s="45">
        <f t="shared" si="38"/>
        <v>361300</v>
      </c>
      <c r="L111" s="45">
        <f t="shared" si="38"/>
        <v>17180</v>
      </c>
      <c r="M111" s="45">
        <f t="shared" si="38"/>
        <v>-14826</v>
      </c>
      <c r="N111" s="45">
        <f t="shared" si="38"/>
        <v>33572</v>
      </c>
      <c r="O111" s="84">
        <f t="shared" si="38"/>
        <v>28618</v>
      </c>
      <c r="P111" s="84">
        <f t="shared" si="38"/>
        <v>4954</v>
      </c>
      <c r="Q111" s="84">
        <f t="shared" si="38"/>
        <v>0</v>
      </c>
    </row>
    <row r="112" spans="2:17" s="1" customFormat="1" ht="15.75">
      <c r="B112" s="118" t="s">
        <v>1</v>
      </c>
      <c r="C112" s="26" t="s">
        <v>15</v>
      </c>
      <c r="D112" s="46">
        <f aca="true" t="shared" si="39" ref="D112:Q112">D113+D114</f>
        <v>2518</v>
      </c>
      <c r="E112" s="85">
        <f t="shared" si="39"/>
        <v>2300</v>
      </c>
      <c r="F112" s="85">
        <f t="shared" si="39"/>
        <v>218</v>
      </c>
      <c r="G112" s="85">
        <f t="shared" si="39"/>
        <v>0</v>
      </c>
      <c r="H112" s="46">
        <f t="shared" si="39"/>
        <v>2094</v>
      </c>
      <c r="I112" s="46">
        <f t="shared" si="39"/>
        <v>61196</v>
      </c>
      <c r="J112" s="46">
        <f t="shared" si="39"/>
        <v>2850</v>
      </c>
      <c r="K112" s="46">
        <f t="shared" si="39"/>
        <v>58117</v>
      </c>
      <c r="L112" s="46">
        <f t="shared" si="39"/>
        <v>850</v>
      </c>
      <c r="M112" s="46">
        <f t="shared" si="39"/>
        <v>-518</v>
      </c>
      <c r="N112" s="46">
        <f t="shared" si="39"/>
        <v>2850</v>
      </c>
      <c r="O112" s="85">
        <f t="shared" si="39"/>
        <v>2850</v>
      </c>
      <c r="P112" s="85">
        <f t="shared" si="39"/>
        <v>0</v>
      </c>
      <c r="Q112" s="85">
        <f t="shared" si="39"/>
        <v>0</v>
      </c>
    </row>
    <row r="113" spans="2:17" s="16" customFormat="1" ht="33" customHeight="1">
      <c r="B113" s="119">
        <v>1</v>
      </c>
      <c r="C113" s="13" t="s">
        <v>35</v>
      </c>
      <c r="D113" s="47">
        <f>E113+F113+G113</f>
        <v>2000</v>
      </c>
      <c r="E113" s="87">
        <v>2000</v>
      </c>
      <c r="F113" s="87"/>
      <c r="G113" s="87"/>
      <c r="H113" s="47">
        <v>2094</v>
      </c>
      <c r="I113" s="47">
        <v>61196</v>
      </c>
      <c r="J113" s="47">
        <v>2850</v>
      </c>
      <c r="K113" s="47">
        <v>57515</v>
      </c>
      <c r="L113" s="47">
        <f>N113-D113</f>
        <v>850</v>
      </c>
      <c r="M113" s="47"/>
      <c r="N113" s="47">
        <f>O113+P113+Q113</f>
        <v>2850</v>
      </c>
      <c r="O113" s="99">
        <v>2850</v>
      </c>
      <c r="P113" s="99"/>
      <c r="Q113" s="99"/>
    </row>
    <row r="114" spans="2:17" s="16" customFormat="1" ht="33.75" customHeight="1">
      <c r="B114" s="119">
        <v>2</v>
      </c>
      <c r="C114" s="13" t="s">
        <v>36</v>
      </c>
      <c r="D114" s="47">
        <f>E114+F114+G114</f>
        <v>518</v>
      </c>
      <c r="E114" s="87">
        <v>300</v>
      </c>
      <c r="F114" s="87">
        <v>218</v>
      </c>
      <c r="G114" s="87"/>
      <c r="H114" s="49"/>
      <c r="I114" s="49"/>
      <c r="J114" s="49"/>
      <c r="K114" s="49">
        <v>602</v>
      </c>
      <c r="L114" s="49"/>
      <c r="M114" s="49">
        <v>-518</v>
      </c>
      <c r="N114" s="50">
        <f>O114+P114+Q114</f>
        <v>0</v>
      </c>
      <c r="O114" s="99"/>
      <c r="P114" s="99"/>
      <c r="Q114" s="99"/>
    </row>
    <row r="115" spans="2:17" s="1" customFormat="1" ht="15.75">
      <c r="B115" s="118" t="s">
        <v>4</v>
      </c>
      <c r="C115" s="26" t="s">
        <v>5</v>
      </c>
      <c r="D115" s="46">
        <f aca="true" t="shared" si="40" ref="D115:Q115">D116+D117+D120+D121+D122+D123+D124</f>
        <v>23308</v>
      </c>
      <c r="E115" s="85">
        <f t="shared" si="40"/>
        <v>23000</v>
      </c>
      <c r="F115" s="85">
        <f t="shared" si="40"/>
        <v>308</v>
      </c>
      <c r="G115" s="85">
        <f t="shared" si="40"/>
        <v>0</v>
      </c>
      <c r="H115" s="46">
        <f t="shared" si="40"/>
        <v>21729</v>
      </c>
      <c r="I115" s="46">
        <f t="shared" si="40"/>
        <v>135809</v>
      </c>
      <c r="J115" s="46">
        <f t="shared" si="40"/>
        <v>22000</v>
      </c>
      <c r="K115" s="46">
        <f t="shared" si="40"/>
        <v>159134</v>
      </c>
      <c r="L115" s="46">
        <f t="shared" si="40"/>
        <v>3807</v>
      </c>
      <c r="M115" s="46">
        <f t="shared" si="40"/>
        <v>-9186</v>
      </c>
      <c r="N115" s="46">
        <f t="shared" si="40"/>
        <v>17929</v>
      </c>
      <c r="O115" s="85">
        <f t="shared" si="40"/>
        <v>17721</v>
      </c>
      <c r="P115" s="85">
        <f t="shared" si="40"/>
        <v>208</v>
      </c>
      <c r="Q115" s="85">
        <f t="shared" si="40"/>
        <v>0</v>
      </c>
    </row>
    <row r="116" spans="2:17" s="16" customFormat="1" ht="32.25" customHeight="1">
      <c r="B116" s="119">
        <v>1</v>
      </c>
      <c r="C116" s="13" t="s">
        <v>137</v>
      </c>
      <c r="D116" s="47">
        <f aca="true" t="shared" si="41" ref="D116:D123">E116+F116+G116</f>
        <v>4000</v>
      </c>
      <c r="E116" s="87">
        <v>4000</v>
      </c>
      <c r="F116" s="87"/>
      <c r="G116" s="87"/>
      <c r="H116" s="49">
        <v>3226</v>
      </c>
      <c r="I116" s="49">
        <v>5745</v>
      </c>
      <c r="J116" s="49">
        <v>2630</v>
      </c>
      <c r="K116" s="49">
        <v>4830</v>
      </c>
      <c r="L116" s="49"/>
      <c r="M116" s="49">
        <v>-1370</v>
      </c>
      <c r="N116" s="50">
        <f>O116+P116+Q116</f>
        <v>2630</v>
      </c>
      <c r="O116" s="99">
        <v>2630</v>
      </c>
      <c r="P116" s="99"/>
      <c r="Q116" s="99"/>
    </row>
    <row r="117" spans="2:17" s="16" customFormat="1" ht="24" customHeight="1">
      <c r="B117" s="119">
        <v>2</v>
      </c>
      <c r="C117" s="13" t="s">
        <v>39</v>
      </c>
      <c r="D117" s="47">
        <f t="shared" si="41"/>
        <v>4590</v>
      </c>
      <c r="E117" s="87">
        <f aca="true" t="shared" si="42" ref="E117:Q117">E118+E119</f>
        <v>4500</v>
      </c>
      <c r="F117" s="87">
        <f t="shared" si="42"/>
        <v>90</v>
      </c>
      <c r="G117" s="87">
        <f t="shared" si="42"/>
        <v>0</v>
      </c>
      <c r="H117" s="48">
        <f t="shared" si="42"/>
        <v>0</v>
      </c>
      <c r="I117" s="48">
        <f t="shared" si="42"/>
        <v>2209</v>
      </c>
      <c r="J117" s="48">
        <f t="shared" si="42"/>
        <v>1372</v>
      </c>
      <c r="K117" s="48">
        <f t="shared" si="42"/>
        <v>11240</v>
      </c>
      <c r="L117" s="48">
        <f t="shared" si="42"/>
        <v>0</v>
      </c>
      <c r="M117" s="53">
        <f t="shared" si="42"/>
        <v>-3218</v>
      </c>
      <c r="N117" s="48">
        <f t="shared" si="42"/>
        <v>1372</v>
      </c>
      <c r="O117" s="87">
        <f t="shared" si="42"/>
        <v>1372</v>
      </c>
      <c r="P117" s="87">
        <f t="shared" si="42"/>
        <v>0</v>
      </c>
      <c r="Q117" s="87">
        <f t="shared" si="42"/>
        <v>0</v>
      </c>
    </row>
    <row r="118" spans="2:17" s="11" customFormat="1" ht="30">
      <c r="B118" s="123" t="s">
        <v>37</v>
      </c>
      <c r="C118" s="12" t="s">
        <v>116</v>
      </c>
      <c r="D118" s="61">
        <f t="shared" si="41"/>
        <v>1000</v>
      </c>
      <c r="E118" s="91">
        <v>1000</v>
      </c>
      <c r="F118" s="91"/>
      <c r="G118" s="91"/>
      <c r="H118" s="62"/>
      <c r="I118" s="62">
        <v>2209</v>
      </c>
      <c r="J118" s="62"/>
      <c r="K118" s="62">
        <v>1550</v>
      </c>
      <c r="L118" s="62"/>
      <c r="M118" s="63">
        <v>-1000</v>
      </c>
      <c r="N118" s="64">
        <f aca="true" t="shared" si="43" ref="N118:N124">O118+P118+Q118</f>
        <v>0</v>
      </c>
      <c r="O118" s="108"/>
      <c r="P118" s="108"/>
      <c r="Q118" s="108"/>
    </row>
    <row r="119" spans="2:17" s="11" customFormat="1" ht="20.25" customHeight="1">
      <c r="B119" s="123" t="s">
        <v>38</v>
      </c>
      <c r="C119" s="12" t="s">
        <v>117</v>
      </c>
      <c r="D119" s="61">
        <f t="shared" si="41"/>
        <v>3590</v>
      </c>
      <c r="E119" s="91">
        <v>3500</v>
      </c>
      <c r="F119" s="91">
        <v>90</v>
      </c>
      <c r="G119" s="91"/>
      <c r="H119" s="61"/>
      <c r="I119" s="62"/>
      <c r="J119" s="62">
        <v>1372</v>
      </c>
      <c r="K119" s="62">
        <v>9690</v>
      </c>
      <c r="L119" s="62"/>
      <c r="M119" s="63">
        <f>N119-D119</f>
        <v>-2218</v>
      </c>
      <c r="N119" s="65">
        <f t="shared" si="43"/>
        <v>1372</v>
      </c>
      <c r="O119" s="108">
        <v>1372</v>
      </c>
      <c r="P119" s="108"/>
      <c r="Q119" s="108"/>
    </row>
    <row r="120" spans="2:17" s="16" customFormat="1" ht="33.75" customHeight="1">
      <c r="B120" s="119">
        <v>3</v>
      </c>
      <c r="C120" s="13" t="s">
        <v>118</v>
      </c>
      <c r="D120" s="47">
        <f t="shared" si="41"/>
        <v>3000</v>
      </c>
      <c r="E120" s="87">
        <v>3000</v>
      </c>
      <c r="F120" s="87"/>
      <c r="G120" s="87"/>
      <c r="H120" s="49">
        <v>7111</v>
      </c>
      <c r="I120" s="49">
        <v>31695</v>
      </c>
      <c r="J120" s="49">
        <v>3526</v>
      </c>
      <c r="K120" s="49">
        <v>34609</v>
      </c>
      <c r="L120" s="49">
        <f>N120-D120</f>
        <v>0</v>
      </c>
      <c r="M120" s="49"/>
      <c r="N120" s="50">
        <f t="shared" si="43"/>
        <v>3000</v>
      </c>
      <c r="O120" s="99">
        <v>3000</v>
      </c>
      <c r="P120" s="99"/>
      <c r="Q120" s="99"/>
    </row>
    <row r="121" spans="2:17" s="16" customFormat="1" ht="30.75" customHeight="1">
      <c r="B121" s="119">
        <v>4</v>
      </c>
      <c r="C121" s="13" t="s">
        <v>119</v>
      </c>
      <c r="D121" s="47">
        <f t="shared" si="41"/>
        <v>4203</v>
      </c>
      <c r="E121" s="87">
        <v>4000</v>
      </c>
      <c r="F121" s="87">
        <v>203</v>
      </c>
      <c r="G121" s="87"/>
      <c r="H121" s="49">
        <v>5228</v>
      </c>
      <c r="I121" s="49">
        <v>39892</v>
      </c>
      <c r="J121" s="49">
        <v>10405</v>
      </c>
      <c r="K121" s="49">
        <v>54854</v>
      </c>
      <c r="L121" s="49">
        <f>N121-D121</f>
        <v>3202</v>
      </c>
      <c r="M121" s="49"/>
      <c r="N121" s="50">
        <f t="shared" si="43"/>
        <v>7405</v>
      </c>
      <c r="O121" s="99">
        <v>7202</v>
      </c>
      <c r="P121" s="99">
        <v>203</v>
      </c>
      <c r="Q121" s="99"/>
    </row>
    <row r="122" spans="2:17" s="16" customFormat="1" ht="18.75" customHeight="1">
      <c r="B122" s="119">
        <v>5</v>
      </c>
      <c r="C122" s="13" t="s">
        <v>123</v>
      </c>
      <c r="D122" s="66">
        <f t="shared" si="41"/>
        <v>7010</v>
      </c>
      <c r="E122" s="92">
        <v>7000</v>
      </c>
      <c r="F122" s="92">
        <v>10</v>
      </c>
      <c r="G122" s="92"/>
      <c r="H122" s="66">
        <v>4664</v>
      </c>
      <c r="I122" s="66">
        <v>42430</v>
      </c>
      <c r="J122" s="66">
        <v>2907</v>
      </c>
      <c r="K122" s="66">
        <v>42263</v>
      </c>
      <c r="L122" s="66"/>
      <c r="M122" s="66">
        <v>-4103</v>
      </c>
      <c r="N122" s="67">
        <f t="shared" si="43"/>
        <v>2907</v>
      </c>
      <c r="O122" s="99">
        <v>2907</v>
      </c>
      <c r="P122" s="99"/>
      <c r="Q122" s="99"/>
    </row>
    <row r="123" spans="2:17" s="16" customFormat="1" ht="16.5">
      <c r="B123" s="119">
        <v>6</v>
      </c>
      <c r="C123" s="13" t="s">
        <v>40</v>
      </c>
      <c r="D123" s="47">
        <f t="shared" si="41"/>
        <v>505</v>
      </c>
      <c r="E123" s="87">
        <v>500</v>
      </c>
      <c r="F123" s="87">
        <v>5</v>
      </c>
      <c r="G123" s="87"/>
      <c r="H123" s="49"/>
      <c r="I123" s="49">
        <v>1463</v>
      </c>
      <c r="J123" s="49">
        <v>10</v>
      </c>
      <c r="K123" s="49">
        <v>1039</v>
      </c>
      <c r="L123" s="49"/>
      <c r="M123" s="49">
        <f>N123-D123</f>
        <v>-495</v>
      </c>
      <c r="N123" s="50">
        <f t="shared" si="43"/>
        <v>10</v>
      </c>
      <c r="O123" s="99">
        <v>5</v>
      </c>
      <c r="P123" s="99">
        <v>5</v>
      </c>
      <c r="Q123" s="99"/>
    </row>
    <row r="124" spans="2:17" s="16" customFormat="1" ht="16.5">
      <c r="B124" s="119">
        <v>7</v>
      </c>
      <c r="C124" s="13" t="s">
        <v>81</v>
      </c>
      <c r="D124" s="47"/>
      <c r="E124" s="87"/>
      <c r="F124" s="87"/>
      <c r="G124" s="87"/>
      <c r="H124" s="49">
        <v>1500</v>
      </c>
      <c r="I124" s="49">
        <v>12375</v>
      </c>
      <c r="J124" s="49">
        <v>1150</v>
      </c>
      <c r="K124" s="49">
        <v>10299</v>
      </c>
      <c r="L124" s="49">
        <f>N124-D124</f>
        <v>605</v>
      </c>
      <c r="M124" s="49"/>
      <c r="N124" s="50">
        <f t="shared" si="43"/>
        <v>605</v>
      </c>
      <c r="O124" s="99">
        <v>605</v>
      </c>
      <c r="P124" s="99"/>
      <c r="Q124" s="99"/>
    </row>
    <row r="125" spans="2:17" s="31" customFormat="1" ht="15.75">
      <c r="B125" s="124" t="s">
        <v>7</v>
      </c>
      <c r="C125" s="28" t="s">
        <v>86</v>
      </c>
      <c r="D125" s="68">
        <f>SUM(D126:D134)</f>
        <v>5392</v>
      </c>
      <c r="E125" s="93">
        <f>SUM(E126:E134)</f>
        <v>5000</v>
      </c>
      <c r="F125" s="93">
        <f>SUM(F126:F134)</f>
        <v>392</v>
      </c>
      <c r="G125" s="68">
        <f>SUM(G126:G134)</f>
        <v>0</v>
      </c>
      <c r="H125" s="68">
        <f>SUM(H126:H133)</f>
        <v>4000</v>
      </c>
      <c r="I125" s="68">
        <f>SUM(I126:I133)</f>
        <v>107624</v>
      </c>
      <c r="J125" s="68">
        <f>SUM(J126:J133)</f>
        <v>12923</v>
      </c>
      <c r="K125" s="68">
        <f>SUM(K126:K133)</f>
        <v>144049</v>
      </c>
      <c r="L125" s="68">
        <f>SUM(L126:L134)</f>
        <v>12523</v>
      </c>
      <c r="M125" s="68">
        <f>SUM(M126:M134)</f>
        <v>-5122</v>
      </c>
      <c r="N125" s="68">
        <f>SUM(N126:N134)</f>
        <v>12793</v>
      </c>
      <c r="O125" s="93">
        <f>SUM(O126:O134)</f>
        <v>8047</v>
      </c>
      <c r="P125" s="93">
        <f>SUM(P126:P134)</f>
        <v>4746</v>
      </c>
      <c r="Q125" s="93">
        <f>SUM(Q126:Q133)</f>
        <v>0</v>
      </c>
    </row>
    <row r="126" spans="2:17" s="16" customFormat="1" ht="21.75" customHeight="1">
      <c r="B126" s="119">
        <v>1</v>
      </c>
      <c r="C126" s="40" t="s">
        <v>42</v>
      </c>
      <c r="D126" s="66">
        <f aca="true" t="shared" si="44" ref="D126:D131">E126+F126+G126</f>
        <v>5000</v>
      </c>
      <c r="E126" s="92">
        <v>5000</v>
      </c>
      <c r="F126" s="92"/>
      <c r="G126" s="92"/>
      <c r="H126" s="69"/>
      <c r="I126" s="69"/>
      <c r="J126" s="69"/>
      <c r="K126" s="69"/>
      <c r="L126" s="69"/>
      <c r="M126" s="69">
        <v>-5000</v>
      </c>
      <c r="N126" s="67">
        <f aca="true" t="shared" si="45" ref="N126:N134">O126+P126+Q126</f>
        <v>0</v>
      </c>
      <c r="O126" s="99"/>
      <c r="P126" s="99"/>
      <c r="Q126" s="99"/>
    </row>
    <row r="127" spans="2:17" s="16" customFormat="1" ht="21.75" customHeight="1">
      <c r="B127" s="119">
        <v>2</v>
      </c>
      <c r="C127" s="40" t="s">
        <v>47</v>
      </c>
      <c r="D127" s="66">
        <f t="shared" si="44"/>
        <v>83</v>
      </c>
      <c r="E127" s="92"/>
      <c r="F127" s="92">
        <v>83</v>
      </c>
      <c r="G127" s="92"/>
      <c r="H127" s="69"/>
      <c r="I127" s="69">
        <v>89215</v>
      </c>
      <c r="J127" s="69">
        <v>558</v>
      </c>
      <c r="K127" s="69">
        <v>89773</v>
      </c>
      <c r="L127" s="69">
        <f>N127-D127</f>
        <v>345</v>
      </c>
      <c r="M127" s="69"/>
      <c r="N127" s="67">
        <f t="shared" si="45"/>
        <v>428</v>
      </c>
      <c r="O127" s="113">
        <v>345</v>
      </c>
      <c r="P127" s="113">
        <v>83</v>
      </c>
      <c r="Q127" s="99"/>
    </row>
    <row r="128" spans="2:17" s="16" customFormat="1" ht="33.75" customHeight="1">
      <c r="B128" s="119">
        <v>3</v>
      </c>
      <c r="C128" s="13" t="s">
        <v>48</v>
      </c>
      <c r="D128" s="47">
        <f t="shared" si="44"/>
        <v>16</v>
      </c>
      <c r="E128" s="87"/>
      <c r="F128" s="87">
        <v>16</v>
      </c>
      <c r="G128" s="87"/>
      <c r="H128" s="49"/>
      <c r="I128" s="49"/>
      <c r="J128" s="49">
        <v>16</v>
      </c>
      <c r="K128" s="49">
        <v>6008</v>
      </c>
      <c r="L128" s="49"/>
      <c r="M128" s="49"/>
      <c r="N128" s="50">
        <f t="shared" si="45"/>
        <v>16</v>
      </c>
      <c r="O128" s="99"/>
      <c r="P128" s="99">
        <v>16</v>
      </c>
      <c r="Q128" s="99"/>
    </row>
    <row r="129" spans="2:17" s="16" customFormat="1" ht="20.25" customHeight="1">
      <c r="B129" s="119">
        <v>4</v>
      </c>
      <c r="C129" s="13" t="s">
        <v>49</v>
      </c>
      <c r="D129" s="47">
        <f t="shared" si="44"/>
        <v>216</v>
      </c>
      <c r="E129" s="87"/>
      <c r="F129" s="87">
        <v>216</v>
      </c>
      <c r="G129" s="87"/>
      <c r="H129" s="49"/>
      <c r="I129" s="49"/>
      <c r="J129" s="49">
        <v>94</v>
      </c>
      <c r="K129" s="49">
        <v>16144</v>
      </c>
      <c r="L129" s="49"/>
      <c r="M129" s="49">
        <f>N129-D129</f>
        <v>-122</v>
      </c>
      <c r="N129" s="50">
        <f t="shared" si="45"/>
        <v>94</v>
      </c>
      <c r="O129" s="99"/>
      <c r="P129" s="99">
        <v>94</v>
      </c>
      <c r="Q129" s="99"/>
    </row>
    <row r="130" spans="2:17" s="16" customFormat="1" ht="33.75" customHeight="1">
      <c r="B130" s="119">
        <v>5</v>
      </c>
      <c r="C130" s="13" t="s">
        <v>120</v>
      </c>
      <c r="D130" s="47">
        <f t="shared" si="44"/>
        <v>41</v>
      </c>
      <c r="E130" s="87"/>
      <c r="F130" s="87">
        <v>41</v>
      </c>
      <c r="G130" s="87"/>
      <c r="H130" s="49"/>
      <c r="I130" s="49"/>
      <c r="J130" s="49">
        <v>41</v>
      </c>
      <c r="K130" s="49">
        <v>3387</v>
      </c>
      <c r="L130" s="49"/>
      <c r="M130" s="49"/>
      <c r="N130" s="50">
        <f t="shared" si="45"/>
        <v>41</v>
      </c>
      <c r="O130" s="99"/>
      <c r="P130" s="99">
        <v>41</v>
      </c>
      <c r="Q130" s="99"/>
    </row>
    <row r="131" spans="2:17" s="19" customFormat="1" ht="20.25" customHeight="1">
      <c r="B131" s="121">
        <v>6</v>
      </c>
      <c r="C131" s="29" t="s">
        <v>50</v>
      </c>
      <c r="D131" s="53">
        <f t="shared" si="44"/>
        <v>36</v>
      </c>
      <c r="E131" s="89"/>
      <c r="F131" s="89">
        <v>36</v>
      </c>
      <c r="G131" s="89"/>
      <c r="H131" s="55"/>
      <c r="I131" s="55"/>
      <c r="J131" s="55">
        <v>36</v>
      </c>
      <c r="K131" s="55">
        <v>193</v>
      </c>
      <c r="L131" s="55"/>
      <c r="M131" s="55"/>
      <c r="N131" s="58">
        <f t="shared" si="45"/>
        <v>36</v>
      </c>
      <c r="O131" s="104"/>
      <c r="P131" s="104">
        <v>36</v>
      </c>
      <c r="Q131" s="104"/>
    </row>
    <row r="132" spans="2:17" s="19" customFormat="1" ht="19.5" customHeight="1">
      <c r="B132" s="121">
        <v>7</v>
      </c>
      <c r="C132" s="29" t="s">
        <v>82</v>
      </c>
      <c r="D132" s="53"/>
      <c r="E132" s="89"/>
      <c r="F132" s="89"/>
      <c r="G132" s="89"/>
      <c r="H132" s="55">
        <v>4000</v>
      </c>
      <c r="I132" s="55"/>
      <c r="J132" s="55">
        <v>10134</v>
      </c>
      <c r="K132" s="55">
        <v>10134</v>
      </c>
      <c r="L132" s="55">
        <f>N132-D132</f>
        <v>7134</v>
      </c>
      <c r="M132" s="55"/>
      <c r="N132" s="58">
        <f t="shared" si="45"/>
        <v>7134</v>
      </c>
      <c r="O132" s="104">
        <v>2658</v>
      </c>
      <c r="P132" s="104">
        <v>4476</v>
      </c>
      <c r="Q132" s="104"/>
    </row>
    <row r="133" spans="2:17" s="16" customFormat="1" ht="21" customHeight="1">
      <c r="B133" s="119">
        <v>8</v>
      </c>
      <c r="C133" s="13" t="s">
        <v>138</v>
      </c>
      <c r="D133" s="47"/>
      <c r="E133" s="87"/>
      <c r="F133" s="87"/>
      <c r="G133" s="87"/>
      <c r="H133" s="49"/>
      <c r="I133" s="49">
        <v>18409</v>
      </c>
      <c r="J133" s="49">
        <v>2044</v>
      </c>
      <c r="K133" s="49">
        <v>18410</v>
      </c>
      <c r="L133" s="49">
        <f>N133-D133</f>
        <v>2044</v>
      </c>
      <c r="M133" s="49"/>
      <c r="N133" s="50">
        <f t="shared" si="45"/>
        <v>2044</v>
      </c>
      <c r="O133" s="99">
        <v>2044</v>
      </c>
      <c r="P133" s="99"/>
      <c r="Q133" s="99"/>
    </row>
    <row r="134" spans="2:17" s="16" customFormat="1" ht="34.5" customHeight="1">
      <c r="B134" s="119">
        <v>9</v>
      </c>
      <c r="C134" s="13" t="s">
        <v>158</v>
      </c>
      <c r="D134" s="47"/>
      <c r="E134" s="87"/>
      <c r="F134" s="87"/>
      <c r="G134" s="87"/>
      <c r="H134" s="49"/>
      <c r="I134" s="49"/>
      <c r="J134" s="49"/>
      <c r="K134" s="49"/>
      <c r="L134" s="49">
        <f>N134-D134</f>
        <v>3000</v>
      </c>
      <c r="M134" s="49"/>
      <c r="N134" s="50">
        <f t="shared" si="45"/>
        <v>3000</v>
      </c>
      <c r="O134" s="99">
        <v>3000</v>
      </c>
      <c r="P134" s="99"/>
      <c r="Q134" s="99"/>
    </row>
    <row r="135" spans="1:18" s="14" customFormat="1" ht="17.25">
      <c r="A135" s="32"/>
      <c r="B135" s="116"/>
      <c r="C135" s="24" t="s">
        <v>43</v>
      </c>
      <c r="D135" s="70">
        <f aca="true" t="shared" si="46" ref="D135:Q135">SUM(D136:D137)</f>
        <v>211.414</v>
      </c>
      <c r="E135" s="94">
        <f t="shared" si="46"/>
        <v>50</v>
      </c>
      <c r="F135" s="94">
        <f t="shared" si="46"/>
        <v>0</v>
      </c>
      <c r="G135" s="94">
        <f t="shared" si="46"/>
        <v>161.414</v>
      </c>
      <c r="H135" s="70">
        <f t="shared" si="46"/>
        <v>0</v>
      </c>
      <c r="I135" s="70">
        <f t="shared" si="46"/>
        <v>0</v>
      </c>
      <c r="J135" s="70">
        <f t="shared" si="46"/>
        <v>0</v>
      </c>
      <c r="K135" s="70">
        <f t="shared" si="46"/>
        <v>0</v>
      </c>
      <c r="L135" s="70">
        <f t="shared" si="46"/>
        <v>120</v>
      </c>
      <c r="M135" s="70">
        <f t="shared" si="46"/>
        <v>-50</v>
      </c>
      <c r="N135" s="70">
        <f t="shared" si="46"/>
        <v>281.414</v>
      </c>
      <c r="O135" s="94">
        <f t="shared" si="46"/>
        <v>120</v>
      </c>
      <c r="P135" s="94">
        <f t="shared" si="46"/>
        <v>0</v>
      </c>
      <c r="Q135" s="94">
        <f t="shared" si="46"/>
        <v>161.414</v>
      </c>
      <c r="R135" s="16"/>
    </row>
    <row r="136" spans="2:17" s="16" customFormat="1" ht="33" customHeight="1">
      <c r="B136" s="119">
        <v>1</v>
      </c>
      <c r="C136" s="13" t="s">
        <v>155</v>
      </c>
      <c r="D136" s="47">
        <f>E136+F136+G136</f>
        <v>50</v>
      </c>
      <c r="E136" s="87">
        <v>50</v>
      </c>
      <c r="F136" s="87"/>
      <c r="G136" s="87"/>
      <c r="H136" s="49"/>
      <c r="I136" s="49"/>
      <c r="J136" s="49"/>
      <c r="K136" s="49"/>
      <c r="L136" s="49"/>
      <c r="M136" s="49">
        <f>N136-D136</f>
        <v>-50</v>
      </c>
      <c r="N136" s="45">
        <f>O136+P136+Q136</f>
        <v>0</v>
      </c>
      <c r="O136" s="99"/>
      <c r="P136" s="99"/>
      <c r="Q136" s="99"/>
    </row>
    <row r="137" spans="2:17" s="16" customFormat="1" ht="19.5" customHeight="1">
      <c r="B137" s="119">
        <v>2</v>
      </c>
      <c r="C137" s="13" t="s">
        <v>75</v>
      </c>
      <c r="D137" s="47">
        <f>E137+F137+G137</f>
        <v>161.414</v>
      </c>
      <c r="E137" s="87"/>
      <c r="F137" s="87"/>
      <c r="G137" s="87">
        <v>161.414</v>
      </c>
      <c r="H137" s="49"/>
      <c r="I137" s="49"/>
      <c r="J137" s="49"/>
      <c r="K137" s="49"/>
      <c r="L137" s="49">
        <f>N137-D137</f>
        <v>120</v>
      </c>
      <c r="M137" s="49"/>
      <c r="N137" s="50">
        <f>O137+P137+Q137</f>
        <v>281.414</v>
      </c>
      <c r="O137" s="99">
        <v>120</v>
      </c>
      <c r="P137" s="99"/>
      <c r="Q137" s="99">
        <v>161.414</v>
      </c>
    </row>
    <row r="138" spans="1:17" s="14" customFormat="1" ht="34.5">
      <c r="A138" s="32"/>
      <c r="B138" s="116"/>
      <c r="C138" s="24" t="s">
        <v>67</v>
      </c>
      <c r="D138" s="44">
        <f aca="true" t="shared" si="47" ref="D138:Q138">D139+D143</f>
        <v>3250</v>
      </c>
      <c r="E138" s="83">
        <f t="shared" si="47"/>
        <v>2100</v>
      </c>
      <c r="F138" s="83">
        <f t="shared" si="47"/>
        <v>0</v>
      </c>
      <c r="G138" s="83">
        <f t="shared" si="47"/>
        <v>1150</v>
      </c>
      <c r="H138" s="44">
        <f t="shared" si="47"/>
        <v>5409</v>
      </c>
      <c r="I138" s="44">
        <f t="shared" si="47"/>
        <v>6152</v>
      </c>
      <c r="J138" s="44">
        <f t="shared" si="47"/>
        <v>3893</v>
      </c>
      <c r="K138" s="44">
        <f t="shared" si="47"/>
        <v>4612</v>
      </c>
      <c r="L138" s="44">
        <f t="shared" si="47"/>
        <v>0</v>
      </c>
      <c r="M138" s="44">
        <f t="shared" si="47"/>
        <v>0</v>
      </c>
      <c r="N138" s="44">
        <f t="shared" si="47"/>
        <v>3250</v>
      </c>
      <c r="O138" s="83">
        <f t="shared" si="47"/>
        <v>2100</v>
      </c>
      <c r="P138" s="83">
        <f t="shared" si="47"/>
        <v>0</v>
      </c>
      <c r="Q138" s="83">
        <f t="shared" si="47"/>
        <v>1150</v>
      </c>
    </row>
    <row r="139" spans="2:17" s="17" customFormat="1" ht="17.25">
      <c r="B139" s="117" t="s">
        <v>2</v>
      </c>
      <c r="C139" s="37" t="s">
        <v>68</v>
      </c>
      <c r="D139" s="45">
        <f aca="true" t="shared" si="48" ref="D139:M139">D140</f>
        <v>100</v>
      </c>
      <c r="E139" s="84">
        <f t="shared" si="48"/>
        <v>100</v>
      </c>
      <c r="F139" s="84">
        <f t="shared" si="48"/>
        <v>0</v>
      </c>
      <c r="G139" s="84">
        <f t="shared" si="48"/>
        <v>0</v>
      </c>
      <c r="H139" s="45">
        <f t="shared" si="48"/>
        <v>0</v>
      </c>
      <c r="I139" s="45">
        <f t="shared" si="48"/>
        <v>0</v>
      </c>
      <c r="J139" s="45">
        <f t="shared" si="48"/>
        <v>0</v>
      </c>
      <c r="K139" s="45">
        <f t="shared" si="48"/>
        <v>0</v>
      </c>
      <c r="L139" s="45">
        <f t="shared" si="48"/>
        <v>0</v>
      </c>
      <c r="M139" s="45">
        <f t="shared" si="48"/>
        <v>0</v>
      </c>
      <c r="N139" s="45">
        <f>O139+P139+Q139</f>
        <v>100</v>
      </c>
      <c r="O139" s="84">
        <f>O140</f>
        <v>100</v>
      </c>
      <c r="P139" s="84">
        <f>P140</f>
        <v>0</v>
      </c>
      <c r="Q139" s="84">
        <f>Q140</f>
        <v>0</v>
      </c>
    </row>
    <row r="140" spans="2:17" s="17" customFormat="1" ht="15.75">
      <c r="B140" s="118" t="s">
        <v>1</v>
      </c>
      <c r="C140" s="26" t="s">
        <v>5</v>
      </c>
      <c r="D140" s="46">
        <f aca="true" t="shared" si="49" ref="D140:Q140">D141+D142</f>
        <v>100</v>
      </c>
      <c r="E140" s="85">
        <f t="shared" si="49"/>
        <v>100</v>
      </c>
      <c r="F140" s="85">
        <f t="shared" si="49"/>
        <v>0</v>
      </c>
      <c r="G140" s="85">
        <f t="shared" si="49"/>
        <v>0</v>
      </c>
      <c r="H140" s="46">
        <f t="shared" si="49"/>
        <v>0</v>
      </c>
      <c r="I140" s="46">
        <f t="shared" si="49"/>
        <v>0</v>
      </c>
      <c r="J140" s="46">
        <f t="shared" si="49"/>
        <v>0</v>
      </c>
      <c r="K140" s="46">
        <f t="shared" si="49"/>
        <v>0</v>
      </c>
      <c r="L140" s="46">
        <f t="shared" si="49"/>
        <v>0</v>
      </c>
      <c r="M140" s="46">
        <f t="shared" si="49"/>
        <v>0</v>
      </c>
      <c r="N140" s="46">
        <f t="shared" si="49"/>
        <v>100</v>
      </c>
      <c r="O140" s="85">
        <f t="shared" si="49"/>
        <v>100</v>
      </c>
      <c r="P140" s="85">
        <f t="shared" si="49"/>
        <v>0</v>
      </c>
      <c r="Q140" s="85">
        <f t="shared" si="49"/>
        <v>0</v>
      </c>
    </row>
    <row r="141" spans="2:17" s="16" customFormat="1" ht="48.75" customHeight="1">
      <c r="B141" s="119">
        <v>1</v>
      </c>
      <c r="C141" s="13" t="s">
        <v>139</v>
      </c>
      <c r="D141" s="47">
        <f>E141+F141+G141</f>
        <v>100</v>
      </c>
      <c r="E141" s="86">
        <v>100</v>
      </c>
      <c r="F141" s="86"/>
      <c r="G141" s="86"/>
      <c r="H141" s="47"/>
      <c r="I141" s="49"/>
      <c r="J141" s="49"/>
      <c r="K141" s="49"/>
      <c r="L141" s="49"/>
      <c r="M141" s="49"/>
      <c r="N141" s="45">
        <f>O141+P141+Q141</f>
        <v>100</v>
      </c>
      <c r="O141" s="86">
        <v>100</v>
      </c>
      <c r="P141" s="86"/>
      <c r="Q141" s="86"/>
    </row>
    <row r="142" spans="2:17" s="16" customFormat="1" ht="33" customHeight="1">
      <c r="B142" s="119">
        <v>3</v>
      </c>
      <c r="C142" s="13" t="s">
        <v>140</v>
      </c>
      <c r="D142" s="47">
        <f>E142+F142+G142</f>
        <v>0</v>
      </c>
      <c r="E142" s="87"/>
      <c r="F142" s="87"/>
      <c r="G142" s="87"/>
      <c r="H142" s="49"/>
      <c r="I142" s="49"/>
      <c r="J142" s="49"/>
      <c r="K142" s="49"/>
      <c r="L142" s="49"/>
      <c r="M142" s="49"/>
      <c r="N142" s="45">
        <f>O142+P142+Q142</f>
        <v>0</v>
      </c>
      <c r="O142" s="99"/>
      <c r="P142" s="99"/>
      <c r="Q142" s="99"/>
    </row>
    <row r="143" spans="2:17" s="17" customFormat="1" ht="17.25">
      <c r="B143" s="117" t="s">
        <v>11</v>
      </c>
      <c r="C143" s="37" t="s">
        <v>19</v>
      </c>
      <c r="D143" s="45">
        <f aca="true" t="shared" si="50" ref="D143:Q143">D144</f>
        <v>3150</v>
      </c>
      <c r="E143" s="84">
        <f t="shared" si="50"/>
        <v>2000</v>
      </c>
      <c r="F143" s="84">
        <f t="shared" si="50"/>
        <v>0</v>
      </c>
      <c r="G143" s="84">
        <f t="shared" si="50"/>
        <v>1150</v>
      </c>
      <c r="H143" s="45">
        <f t="shared" si="50"/>
        <v>5409</v>
      </c>
      <c r="I143" s="45">
        <f t="shared" si="50"/>
        <v>6152</v>
      </c>
      <c r="J143" s="45">
        <f t="shared" si="50"/>
        <v>3893</v>
      </c>
      <c r="K143" s="45">
        <f t="shared" si="50"/>
        <v>4612</v>
      </c>
      <c r="L143" s="45">
        <f t="shared" si="50"/>
        <v>0</v>
      </c>
      <c r="M143" s="45">
        <f t="shared" si="50"/>
        <v>0</v>
      </c>
      <c r="N143" s="45">
        <f t="shared" si="50"/>
        <v>3150</v>
      </c>
      <c r="O143" s="84">
        <f t="shared" si="50"/>
        <v>2000</v>
      </c>
      <c r="P143" s="84">
        <f t="shared" si="50"/>
        <v>0</v>
      </c>
      <c r="Q143" s="84">
        <f t="shared" si="50"/>
        <v>1150</v>
      </c>
    </row>
    <row r="144" spans="2:17" s="1" customFormat="1" ht="17.25">
      <c r="B144" s="118" t="s">
        <v>1</v>
      </c>
      <c r="C144" s="26" t="s">
        <v>69</v>
      </c>
      <c r="D144" s="46">
        <f aca="true" t="shared" si="51" ref="D144:M144">SUM(D145:D148)</f>
        <v>3150</v>
      </c>
      <c r="E144" s="85">
        <f t="shared" si="51"/>
        <v>2000</v>
      </c>
      <c r="F144" s="85">
        <f t="shared" si="51"/>
        <v>0</v>
      </c>
      <c r="G144" s="85">
        <f t="shared" si="51"/>
        <v>1150</v>
      </c>
      <c r="H144" s="46">
        <f t="shared" si="51"/>
        <v>5409</v>
      </c>
      <c r="I144" s="46">
        <f t="shared" si="51"/>
        <v>6152</v>
      </c>
      <c r="J144" s="46">
        <f t="shared" si="51"/>
        <v>3893</v>
      </c>
      <c r="K144" s="46">
        <f t="shared" si="51"/>
        <v>4612</v>
      </c>
      <c r="L144" s="46">
        <f t="shared" si="51"/>
        <v>0</v>
      </c>
      <c r="M144" s="46">
        <f t="shared" si="51"/>
        <v>0</v>
      </c>
      <c r="N144" s="45">
        <f aca="true" t="shared" si="52" ref="N144:N149">O144+P144+Q144</f>
        <v>3150</v>
      </c>
      <c r="O144" s="85">
        <f>SUM(O145:O148)</f>
        <v>2000</v>
      </c>
      <c r="P144" s="85">
        <f>SUM(P145:P148)</f>
        <v>0</v>
      </c>
      <c r="Q144" s="85">
        <f>SUM(Q145:Q148)</f>
        <v>1150</v>
      </c>
    </row>
    <row r="145" spans="2:17" s="20" customFormat="1" ht="32.25" customHeight="1">
      <c r="B145" s="122">
        <v>1</v>
      </c>
      <c r="C145" s="30" t="s">
        <v>141</v>
      </c>
      <c r="D145" s="47">
        <f>E145+F145+G145</f>
        <v>200</v>
      </c>
      <c r="E145" s="86"/>
      <c r="F145" s="86"/>
      <c r="G145" s="86">
        <v>200</v>
      </c>
      <c r="H145" s="47">
        <v>1069</v>
      </c>
      <c r="I145" s="47">
        <v>1069</v>
      </c>
      <c r="J145" s="47">
        <v>200</v>
      </c>
      <c r="K145" s="47">
        <v>720</v>
      </c>
      <c r="L145" s="47"/>
      <c r="M145" s="47"/>
      <c r="N145" s="47">
        <f t="shared" si="52"/>
        <v>200</v>
      </c>
      <c r="O145" s="86"/>
      <c r="P145" s="86"/>
      <c r="Q145" s="86">
        <v>200</v>
      </c>
    </row>
    <row r="146" spans="2:17" s="20" customFormat="1" ht="45">
      <c r="B146" s="122">
        <v>2</v>
      </c>
      <c r="C146" s="30" t="s">
        <v>142</v>
      </c>
      <c r="D146" s="47">
        <f>E146+F146+G146</f>
        <v>0</v>
      </c>
      <c r="E146" s="86"/>
      <c r="F146" s="86"/>
      <c r="G146" s="86"/>
      <c r="H146" s="60"/>
      <c r="I146" s="60">
        <v>743</v>
      </c>
      <c r="J146" s="60">
        <v>743</v>
      </c>
      <c r="K146" s="60">
        <v>634</v>
      </c>
      <c r="L146" s="60"/>
      <c r="M146" s="60"/>
      <c r="N146" s="50">
        <f t="shared" si="52"/>
        <v>0</v>
      </c>
      <c r="O146" s="86"/>
      <c r="P146" s="86"/>
      <c r="Q146" s="86"/>
    </row>
    <row r="147" spans="2:17" s="20" customFormat="1" ht="30.75" customHeight="1">
      <c r="B147" s="122">
        <v>3</v>
      </c>
      <c r="C147" s="30" t="s">
        <v>45</v>
      </c>
      <c r="D147" s="47">
        <f>E147+F147+G147</f>
        <v>600</v>
      </c>
      <c r="E147" s="86">
        <v>500</v>
      </c>
      <c r="F147" s="86"/>
      <c r="G147" s="86">
        <v>100</v>
      </c>
      <c r="H147" s="47">
        <v>1158</v>
      </c>
      <c r="I147" s="47">
        <v>1158</v>
      </c>
      <c r="J147" s="47">
        <v>600</v>
      </c>
      <c r="K147" s="47">
        <v>838</v>
      </c>
      <c r="L147" s="47"/>
      <c r="M147" s="47"/>
      <c r="N147" s="47">
        <f t="shared" si="52"/>
        <v>600</v>
      </c>
      <c r="O147" s="86">
        <v>500</v>
      </c>
      <c r="P147" s="86"/>
      <c r="Q147" s="86">
        <v>100</v>
      </c>
    </row>
    <row r="148" spans="2:17" s="20" customFormat="1" ht="15">
      <c r="B148" s="122">
        <v>4</v>
      </c>
      <c r="C148" s="30" t="s">
        <v>46</v>
      </c>
      <c r="D148" s="47">
        <f>E148+F148+G148</f>
        <v>2350</v>
      </c>
      <c r="E148" s="86">
        <v>1500</v>
      </c>
      <c r="F148" s="86"/>
      <c r="G148" s="86">
        <v>850</v>
      </c>
      <c r="H148" s="47">
        <v>3182</v>
      </c>
      <c r="I148" s="47">
        <v>3182</v>
      </c>
      <c r="J148" s="47">
        <v>2350</v>
      </c>
      <c r="K148" s="47">
        <v>2420</v>
      </c>
      <c r="L148" s="47"/>
      <c r="M148" s="47"/>
      <c r="N148" s="47">
        <f t="shared" si="52"/>
        <v>2350</v>
      </c>
      <c r="O148" s="86">
        <v>1500</v>
      </c>
      <c r="P148" s="86"/>
      <c r="Q148" s="86">
        <v>850</v>
      </c>
    </row>
    <row r="149" spans="1:17" s="35" customFormat="1" ht="34.5">
      <c r="A149" s="36"/>
      <c r="B149" s="125"/>
      <c r="C149" s="24" t="s">
        <v>70</v>
      </c>
      <c r="D149" s="70">
        <f aca="true" t="shared" si="53" ref="D149:M149">D150+D153</f>
        <v>7912.791</v>
      </c>
      <c r="E149" s="94">
        <f t="shared" si="53"/>
        <v>2802.791</v>
      </c>
      <c r="F149" s="94">
        <f t="shared" si="53"/>
        <v>4960</v>
      </c>
      <c r="G149" s="94">
        <f t="shared" si="53"/>
        <v>150</v>
      </c>
      <c r="H149" s="70">
        <f t="shared" si="53"/>
        <v>0</v>
      </c>
      <c r="I149" s="70">
        <f t="shared" si="53"/>
        <v>0</v>
      </c>
      <c r="J149" s="70">
        <f t="shared" si="53"/>
        <v>0</v>
      </c>
      <c r="K149" s="70">
        <f t="shared" si="53"/>
        <v>0</v>
      </c>
      <c r="L149" s="70">
        <f t="shared" si="53"/>
        <v>287.457</v>
      </c>
      <c r="M149" s="70">
        <f t="shared" si="53"/>
        <v>-73</v>
      </c>
      <c r="N149" s="44">
        <f t="shared" si="52"/>
        <v>8127.2479</v>
      </c>
      <c r="O149" s="109">
        <f>O150+O153</f>
        <v>3148.7909</v>
      </c>
      <c r="P149" s="109">
        <f>P150+P153</f>
        <v>4828.457</v>
      </c>
      <c r="Q149" s="109">
        <f>Q150+Q153</f>
        <v>150</v>
      </c>
    </row>
    <row r="150" spans="1:17" s="35" customFormat="1" ht="15.75">
      <c r="A150" s="36"/>
      <c r="B150" s="126" t="s">
        <v>1</v>
      </c>
      <c r="C150" s="38" t="s">
        <v>14</v>
      </c>
      <c r="D150" s="71">
        <f aca="true" t="shared" si="54" ref="D150:Q150">SUM(D151:D152)</f>
        <v>100</v>
      </c>
      <c r="E150" s="95">
        <f t="shared" si="54"/>
        <v>100</v>
      </c>
      <c r="F150" s="95">
        <f t="shared" si="54"/>
        <v>0</v>
      </c>
      <c r="G150" s="95">
        <f t="shared" si="54"/>
        <v>0</v>
      </c>
      <c r="H150" s="71">
        <f t="shared" si="54"/>
        <v>0</v>
      </c>
      <c r="I150" s="71">
        <f t="shared" si="54"/>
        <v>0</v>
      </c>
      <c r="J150" s="71">
        <f t="shared" si="54"/>
        <v>0</v>
      </c>
      <c r="K150" s="71">
        <f t="shared" si="54"/>
        <v>0</v>
      </c>
      <c r="L150" s="71">
        <f t="shared" si="54"/>
        <v>287.457</v>
      </c>
      <c r="M150" s="71">
        <f t="shared" si="54"/>
        <v>0</v>
      </c>
      <c r="N150" s="71">
        <f t="shared" si="54"/>
        <v>387.457</v>
      </c>
      <c r="O150" s="95">
        <f t="shared" si="54"/>
        <v>387.457</v>
      </c>
      <c r="P150" s="95">
        <f t="shared" si="54"/>
        <v>0</v>
      </c>
      <c r="Q150" s="95">
        <f t="shared" si="54"/>
        <v>0</v>
      </c>
    </row>
    <row r="151" spans="2:17" s="20" customFormat="1" ht="24.75" customHeight="1">
      <c r="B151" s="122">
        <v>1</v>
      </c>
      <c r="C151" s="30" t="s">
        <v>44</v>
      </c>
      <c r="D151" s="47">
        <f>E151+F151+G151</f>
        <v>50</v>
      </c>
      <c r="E151" s="86">
        <v>50</v>
      </c>
      <c r="F151" s="86"/>
      <c r="G151" s="86"/>
      <c r="H151" s="60"/>
      <c r="I151" s="60"/>
      <c r="J151" s="60"/>
      <c r="K151" s="60"/>
      <c r="L151" s="60"/>
      <c r="M151" s="60"/>
      <c r="N151" s="50">
        <f>O151+P151+Q151</f>
        <v>50</v>
      </c>
      <c r="O151" s="107">
        <v>50</v>
      </c>
      <c r="P151" s="107"/>
      <c r="Q151" s="107"/>
    </row>
    <row r="152" spans="2:19" s="22" customFormat="1" ht="16.5">
      <c r="B152" s="122">
        <v>2</v>
      </c>
      <c r="C152" s="30" t="s">
        <v>154</v>
      </c>
      <c r="D152" s="47">
        <f>E152+F152+G152</f>
        <v>50</v>
      </c>
      <c r="E152" s="86">
        <v>50</v>
      </c>
      <c r="F152" s="96"/>
      <c r="G152" s="96"/>
      <c r="H152" s="59"/>
      <c r="I152" s="59"/>
      <c r="J152" s="59"/>
      <c r="K152" s="59"/>
      <c r="L152" s="114">
        <v>287.457</v>
      </c>
      <c r="M152" s="59"/>
      <c r="N152" s="52">
        <f>O152+P152+Q152</f>
        <v>337.457</v>
      </c>
      <c r="O152" s="102">
        <f>50+287.457</f>
        <v>337.457</v>
      </c>
      <c r="P152" s="106"/>
      <c r="Q152" s="106"/>
      <c r="R152" s="186"/>
      <c r="S152" s="187"/>
    </row>
    <row r="153" spans="2:17" s="20" customFormat="1" ht="17.25">
      <c r="B153" s="118" t="s">
        <v>4</v>
      </c>
      <c r="C153" s="26" t="s">
        <v>71</v>
      </c>
      <c r="D153" s="73">
        <f aca="true" t="shared" si="55" ref="D153:M153">SUM(D154:D155)</f>
        <v>7812.791</v>
      </c>
      <c r="E153" s="97">
        <f t="shared" si="55"/>
        <v>2702.791</v>
      </c>
      <c r="F153" s="97">
        <f t="shared" si="55"/>
        <v>4960</v>
      </c>
      <c r="G153" s="97">
        <f t="shared" si="55"/>
        <v>150</v>
      </c>
      <c r="H153" s="73">
        <f t="shared" si="55"/>
        <v>0</v>
      </c>
      <c r="I153" s="73">
        <f t="shared" si="55"/>
        <v>0</v>
      </c>
      <c r="J153" s="73">
        <f t="shared" si="55"/>
        <v>0</v>
      </c>
      <c r="K153" s="73">
        <f t="shared" si="55"/>
        <v>0</v>
      </c>
      <c r="L153" s="73">
        <f t="shared" si="55"/>
        <v>0</v>
      </c>
      <c r="M153" s="73">
        <f t="shared" si="55"/>
        <v>-73</v>
      </c>
      <c r="N153" s="45">
        <f>O153+P153+Q153</f>
        <v>7739.7909</v>
      </c>
      <c r="O153" s="97">
        <f>SUM(O154:O155)</f>
        <v>2761.3339</v>
      </c>
      <c r="P153" s="97">
        <f>SUM(P154:P155)</f>
        <v>4828.457</v>
      </c>
      <c r="Q153" s="97">
        <f>SUM(Q154:Q155)</f>
        <v>150</v>
      </c>
    </row>
    <row r="154" spans="2:17" s="20" customFormat="1" ht="33.75" customHeight="1">
      <c r="B154" s="122">
        <v>1</v>
      </c>
      <c r="C154" s="30" t="s">
        <v>156</v>
      </c>
      <c r="D154" s="47">
        <f>E154+F154+G154</f>
        <v>7110</v>
      </c>
      <c r="E154" s="86">
        <v>2000</v>
      </c>
      <c r="F154" s="86">
        <v>4960</v>
      </c>
      <c r="G154" s="86">
        <v>150</v>
      </c>
      <c r="H154" s="60"/>
      <c r="I154" s="60"/>
      <c r="J154" s="60"/>
      <c r="K154" s="74"/>
      <c r="L154" s="72"/>
      <c r="M154" s="75"/>
      <c r="N154" s="76">
        <f>O154+P154+Q154</f>
        <v>7109.999900000001</v>
      </c>
      <c r="O154" s="110">
        <f>2131.5429</f>
        <v>2131.5429</v>
      </c>
      <c r="P154" s="110">
        <v>4828.457</v>
      </c>
      <c r="Q154" s="110">
        <v>150</v>
      </c>
    </row>
    <row r="155" spans="2:17" s="20" customFormat="1" ht="27" customHeight="1">
      <c r="B155" s="127">
        <v>2</v>
      </c>
      <c r="C155" s="42" t="s">
        <v>85</v>
      </c>
      <c r="D155" s="77">
        <f>E155+F155+G155</f>
        <v>702.791</v>
      </c>
      <c r="E155" s="98">
        <v>702.791</v>
      </c>
      <c r="F155" s="98"/>
      <c r="G155" s="98"/>
      <c r="H155" s="78"/>
      <c r="I155" s="78"/>
      <c r="J155" s="78"/>
      <c r="K155" s="78"/>
      <c r="L155" s="80"/>
      <c r="M155" s="78">
        <v>-73</v>
      </c>
      <c r="N155" s="79">
        <f>O155+P155+Q155</f>
        <v>629.791</v>
      </c>
      <c r="O155" s="98">
        <v>629.791</v>
      </c>
      <c r="P155" s="111"/>
      <c r="Q155" s="111"/>
    </row>
    <row r="156" spans="2:14" s="9" customFormat="1" ht="21" customHeight="1">
      <c r="B156" s="81"/>
      <c r="C156" s="188" t="s">
        <v>161</v>
      </c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</row>
    <row r="157" ht="15">
      <c r="C157" s="23" t="s">
        <v>162</v>
      </c>
    </row>
  </sheetData>
  <mergeCells count="14">
    <mergeCell ref="N5:N6"/>
    <mergeCell ref="E5:G5"/>
    <mergeCell ref="R152:S152"/>
    <mergeCell ref="C156:N156"/>
    <mergeCell ref="B2:Q2"/>
    <mergeCell ref="B3:Q3"/>
    <mergeCell ref="O4:Q4"/>
    <mergeCell ref="O5:Q5"/>
    <mergeCell ref="B5:B6"/>
    <mergeCell ref="D5:D6"/>
    <mergeCell ref="H5:I5"/>
    <mergeCell ref="J5:K5"/>
    <mergeCell ref="C5:C6"/>
    <mergeCell ref="L5:M5"/>
  </mergeCells>
  <printOptions/>
  <pageMargins left="0" right="0.28" top="0.6" bottom="0.59" header="0.42" footer="0.46"/>
  <pageSetup horizontalDpi="600" verticalDpi="600" orientation="landscape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N1">
      <selection activeCell="R4" sqref="R4:U4"/>
    </sheetView>
  </sheetViews>
  <sheetFormatPr defaultColWidth="8.66015625" defaultRowHeight="18"/>
  <cols>
    <col min="1" max="1" width="0.99609375" style="2" hidden="1" customWidth="1"/>
    <col min="2" max="2" width="3.5" style="3" customWidth="1"/>
    <col min="3" max="3" width="26.08203125" style="23" customWidth="1"/>
    <col min="4" max="4" width="10.08203125" style="4" hidden="1" customWidth="1"/>
    <col min="5" max="5" width="7.66015625" style="4" hidden="1" customWidth="1"/>
    <col min="6" max="6" width="7.83203125" style="4" hidden="1" customWidth="1"/>
    <col min="7" max="7" width="7.58203125" style="4" hidden="1" customWidth="1"/>
    <col min="8" max="8" width="0.078125" style="2" hidden="1" customWidth="1"/>
    <col min="9" max="9" width="5.5" style="2" hidden="1" customWidth="1"/>
    <col min="10" max="10" width="0.58203125" style="2" hidden="1" customWidth="1"/>
    <col min="11" max="11" width="0.50390625" style="2" hidden="1" customWidth="1"/>
    <col min="12" max="12" width="9.08203125" style="2" hidden="1" customWidth="1"/>
    <col min="13" max="13" width="2.33203125" style="2" hidden="1" customWidth="1"/>
    <col min="14" max="14" width="12.16015625" style="2" customWidth="1"/>
    <col min="15" max="15" width="10.5" style="2" customWidth="1"/>
    <col min="16" max="16" width="10.83203125" style="2" customWidth="1"/>
    <col min="17" max="17" width="8.08203125" style="2" customWidth="1"/>
    <col min="18" max="18" width="9.5" style="2" customWidth="1"/>
    <col min="19" max="19" width="10.16015625" style="2" customWidth="1"/>
    <col min="20" max="20" width="10.58203125" style="2" customWidth="1"/>
    <col min="21" max="21" width="11" style="2" customWidth="1"/>
    <col min="22" max="16384" width="8.83203125" style="2" customWidth="1"/>
  </cols>
  <sheetData>
    <row r="1" ht="15">
      <c r="B1" s="10"/>
    </row>
    <row r="2" spans="2:20" ht="24.75" customHeight="1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4.75" customHeight="1">
      <c r="B3" s="175" t="s">
        <v>168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1" ht="22.5" customHeight="1">
      <c r="B4" s="7"/>
      <c r="M4" s="33"/>
      <c r="O4" s="177"/>
      <c r="P4" s="177"/>
      <c r="Q4" s="177"/>
      <c r="R4" s="177" t="s">
        <v>169</v>
      </c>
      <c r="S4" s="177"/>
      <c r="T4" s="177"/>
      <c r="U4" s="177"/>
    </row>
    <row r="5" spans="2:21" s="1" customFormat="1" ht="38.25" customHeight="1">
      <c r="B5" s="183" t="s">
        <v>89</v>
      </c>
      <c r="C5" s="184" t="s">
        <v>143</v>
      </c>
      <c r="D5" s="182" t="s">
        <v>61</v>
      </c>
      <c r="E5" s="178" t="s">
        <v>62</v>
      </c>
      <c r="F5" s="179"/>
      <c r="G5" s="180"/>
      <c r="H5" s="183" t="s">
        <v>59</v>
      </c>
      <c r="I5" s="183"/>
      <c r="J5" s="183" t="s">
        <v>60</v>
      </c>
      <c r="K5" s="183"/>
      <c r="L5" s="183" t="s">
        <v>127</v>
      </c>
      <c r="M5" s="183"/>
      <c r="N5" s="183" t="s">
        <v>163</v>
      </c>
      <c r="O5" s="178" t="s">
        <v>62</v>
      </c>
      <c r="P5" s="179"/>
      <c r="Q5" s="180"/>
      <c r="R5" s="190" t="s">
        <v>165</v>
      </c>
      <c r="S5" s="183" t="s">
        <v>127</v>
      </c>
      <c r="T5" s="183"/>
      <c r="U5" s="190" t="s">
        <v>164</v>
      </c>
    </row>
    <row r="6" spans="2:21" s="6" customFormat="1" ht="68.25" customHeight="1">
      <c r="B6" s="183"/>
      <c r="C6" s="185"/>
      <c r="D6" s="182"/>
      <c r="E6" s="112" t="s">
        <v>144</v>
      </c>
      <c r="F6" s="112" t="s">
        <v>63</v>
      </c>
      <c r="G6" s="112" t="s">
        <v>128</v>
      </c>
      <c r="H6" s="5" t="s">
        <v>124</v>
      </c>
      <c r="I6" s="5" t="s">
        <v>58</v>
      </c>
      <c r="J6" s="5" t="s">
        <v>125</v>
      </c>
      <c r="K6" s="5" t="s">
        <v>58</v>
      </c>
      <c r="L6" s="5" t="s">
        <v>72</v>
      </c>
      <c r="M6" s="5" t="s">
        <v>73</v>
      </c>
      <c r="N6" s="183"/>
      <c r="O6" s="112" t="s">
        <v>145</v>
      </c>
      <c r="P6" s="112" t="s">
        <v>63</v>
      </c>
      <c r="Q6" s="112" t="s">
        <v>128</v>
      </c>
      <c r="R6" s="191"/>
      <c r="S6" s="168" t="s">
        <v>72</v>
      </c>
      <c r="T6" s="168" t="s">
        <v>73</v>
      </c>
      <c r="U6" s="191"/>
    </row>
    <row r="7" spans="2:21" s="8" customFormat="1" ht="23.25" customHeight="1">
      <c r="B7" s="115"/>
      <c r="C7" s="39" t="s">
        <v>0</v>
      </c>
      <c r="D7" s="43" t="e">
        <f>#REF!+D8+D10+#REF!+#REF!+D13</f>
        <v>#REF!</v>
      </c>
      <c r="E7" s="82" t="e">
        <f>#REF!+E8+E10+#REF!+#REF!+E13</f>
        <v>#REF!</v>
      </c>
      <c r="F7" s="82" t="e">
        <f>#REF!+F8+F10+#REF!+#REF!+F13</f>
        <v>#REF!</v>
      </c>
      <c r="G7" s="82" t="e">
        <f>#REF!+G8+G10+#REF!+#REF!+G13</f>
        <v>#REF!</v>
      </c>
      <c r="H7" s="43" t="e">
        <f>#REF!+H8+H10+#REF!+#REF!+H13</f>
        <v>#REF!</v>
      </c>
      <c r="I7" s="43" t="e">
        <f>#REF!+I8+I10+#REF!+#REF!+I13</f>
        <v>#REF!</v>
      </c>
      <c r="J7" s="43" t="e">
        <f>#REF!+J8+J10+#REF!+#REF!+J13</f>
        <v>#REF!</v>
      </c>
      <c r="K7" s="43" t="e">
        <f>#REF!+K8+K10+#REF!+#REF!+K13</f>
        <v>#REF!</v>
      </c>
      <c r="L7" s="43" t="e">
        <f>#REF!+L8+L10+#REF!+#REF!+L13</f>
        <v>#REF!</v>
      </c>
      <c r="M7" s="43" t="e">
        <f>#REF!+M8+M10+#REF!+#REF!+M13</f>
        <v>#REF!</v>
      </c>
      <c r="N7" s="167">
        <f aca="true" t="shared" si="0" ref="N7:S7">SUM(N8+N10+N13)</f>
        <v>25337.7909</v>
      </c>
      <c r="O7" s="167">
        <f t="shared" si="0"/>
        <v>14731.3339</v>
      </c>
      <c r="P7" s="167">
        <f t="shared" si="0"/>
        <v>10456.457</v>
      </c>
      <c r="Q7" s="167">
        <f t="shared" si="0"/>
        <v>150</v>
      </c>
      <c r="R7" s="167">
        <f t="shared" si="0"/>
        <v>1505.518</v>
      </c>
      <c r="S7" s="167">
        <f t="shared" si="0"/>
        <v>1505.518</v>
      </c>
      <c r="T7" s="167">
        <f>SUM(T8)</f>
        <v>1505.518</v>
      </c>
      <c r="U7" s="167">
        <f>SUM(U8+U10+U13)</f>
        <v>25337.791</v>
      </c>
    </row>
    <row r="8" spans="1:21" s="14" customFormat="1" ht="34.5" customHeight="1">
      <c r="A8" s="32"/>
      <c r="B8" s="169"/>
      <c r="C8" s="170" t="s">
        <v>13</v>
      </c>
      <c r="D8" s="171" t="e">
        <f>#REF!+#REF!+#REF!+#REF!</f>
        <v>#REF!</v>
      </c>
      <c r="E8" s="171" t="e">
        <f>#REF!+#REF!+#REF!+#REF!</f>
        <v>#REF!</v>
      </c>
      <c r="F8" s="171" t="e">
        <f>#REF!+#REF!+#REF!+#REF!</f>
        <v>#REF!</v>
      </c>
      <c r="G8" s="171" t="e">
        <f>#REF!+#REF!+#REF!+#REF!</f>
        <v>#REF!</v>
      </c>
      <c r="H8" s="171" t="e">
        <f>#REF!+#REF!+#REF!+#REF!</f>
        <v>#REF!</v>
      </c>
      <c r="I8" s="171" t="e">
        <f>#REF!+#REF!+#REF!+#REF!</f>
        <v>#REF!</v>
      </c>
      <c r="J8" s="171" t="e">
        <f>#REF!+#REF!+#REF!+#REF!</f>
        <v>#REF!</v>
      </c>
      <c r="K8" s="171" t="e">
        <f>#REF!+#REF!+#REF!+#REF!</f>
        <v>#REF!</v>
      </c>
      <c r="L8" s="171" t="e">
        <f>#REF!+#REF!+#REF!+#REF!</f>
        <v>#REF!</v>
      </c>
      <c r="M8" s="171" t="e">
        <f>#REF!+#REF!+#REF!+#REF!</f>
        <v>#REF!</v>
      </c>
      <c r="N8" s="171">
        <v>9925</v>
      </c>
      <c r="O8" s="171">
        <v>4500</v>
      </c>
      <c r="P8" s="171">
        <v>5425</v>
      </c>
      <c r="Q8" s="171"/>
      <c r="R8" s="171"/>
      <c r="S8" s="171">
        <f>SUM(S9)</f>
        <v>1505.518</v>
      </c>
      <c r="T8" s="171">
        <f>SUM(T10+T13)</f>
        <v>1505.518</v>
      </c>
      <c r="U8" s="171">
        <f>SUM(U9)</f>
        <v>11430.518</v>
      </c>
    </row>
    <row r="9" spans="2:21" s="128" customFormat="1" ht="21" customHeight="1">
      <c r="B9" s="130">
        <v>1</v>
      </c>
      <c r="C9" s="131" t="s">
        <v>134</v>
      </c>
      <c r="D9" s="132">
        <f>E9+F9+G9</f>
        <v>9425</v>
      </c>
      <c r="E9" s="133">
        <v>4000</v>
      </c>
      <c r="F9" s="133">
        <v>5425</v>
      </c>
      <c r="G9" s="133"/>
      <c r="H9" s="134">
        <v>12273</v>
      </c>
      <c r="I9" s="134">
        <v>47515</v>
      </c>
      <c r="J9" s="134">
        <v>10633.838</v>
      </c>
      <c r="K9" s="134">
        <v>50867.902</v>
      </c>
      <c r="L9" s="134">
        <f>N9-D9</f>
        <v>500</v>
      </c>
      <c r="M9" s="134"/>
      <c r="N9" s="135">
        <f>O9+P9+Q9</f>
        <v>9925</v>
      </c>
      <c r="O9" s="136">
        <v>4500</v>
      </c>
      <c r="P9" s="136">
        <v>5425</v>
      </c>
      <c r="Q9" s="136"/>
      <c r="R9" s="137"/>
      <c r="S9" s="137">
        <v>1505.518</v>
      </c>
      <c r="T9" s="138"/>
      <c r="U9" s="166">
        <v>11430.518</v>
      </c>
    </row>
    <row r="10" spans="1:21" s="14" customFormat="1" ht="60.75">
      <c r="A10" s="32"/>
      <c r="B10" s="169"/>
      <c r="C10" s="170" t="s">
        <v>31</v>
      </c>
      <c r="D10" s="171" t="e">
        <f>#REF!+#REF!+#REF!+#REF!</f>
        <v>#REF!</v>
      </c>
      <c r="E10" s="171" t="e">
        <f>#REF!+#REF!+#REF!+#REF!</f>
        <v>#REF!</v>
      </c>
      <c r="F10" s="171" t="e">
        <f>#REF!+#REF!+#REF!+#REF!</f>
        <v>#REF!</v>
      </c>
      <c r="G10" s="171" t="e">
        <f>#REF!+#REF!+#REF!+#REF!</f>
        <v>#REF!</v>
      </c>
      <c r="H10" s="171" t="e">
        <f>#REF!+#REF!+#REF!+#REF!</f>
        <v>#REF!</v>
      </c>
      <c r="I10" s="171" t="e">
        <f>#REF!+#REF!+#REF!+#REF!</f>
        <v>#REF!</v>
      </c>
      <c r="J10" s="171" t="e">
        <f>#REF!+#REF!+#REF!+#REF!</f>
        <v>#REF!</v>
      </c>
      <c r="K10" s="171" t="e">
        <f>#REF!+#REF!+#REF!+#REF!</f>
        <v>#REF!</v>
      </c>
      <c r="L10" s="171" t="e">
        <f>#REF!+#REF!+#REF!+#REF!</f>
        <v>#REF!</v>
      </c>
      <c r="M10" s="171" t="e">
        <f>#REF!+#REF!+#REF!+#REF!</f>
        <v>#REF!</v>
      </c>
      <c r="N10" s="171">
        <f aca="true" t="shared" si="1" ref="N10:U10">SUM(N11:N12)</f>
        <v>7673</v>
      </c>
      <c r="O10" s="171">
        <f t="shared" si="1"/>
        <v>7470</v>
      </c>
      <c r="P10" s="171">
        <f t="shared" si="1"/>
        <v>203</v>
      </c>
      <c r="Q10" s="171">
        <f t="shared" si="1"/>
        <v>0</v>
      </c>
      <c r="R10" s="171">
        <f t="shared" si="1"/>
        <v>1434.08</v>
      </c>
      <c r="S10" s="171">
        <f t="shared" si="1"/>
        <v>0</v>
      </c>
      <c r="T10" s="171">
        <f t="shared" si="1"/>
        <v>1434.08</v>
      </c>
      <c r="U10" s="171">
        <f t="shared" si="1"/>
        <v>6238.92</v>
      </c>
    </row>
    <row r="11" spans="2:21" s="129" customFormat="1" ht="33" customHeight="1">
      <c r="B11" s="139">
        <v>1</v>
      </c>
      <c r="C11" s="140" t="s">
        <v>122</v>
      </c>
      <c r="D11" s="132"/>
      <c r="E11" s="132"/>
      <c r="F11" s="132"/>
      <c r="G11" s="132"/>
      <c r="H11" s="141"/>
      <c r="I11" s="141"/>
      <c r="J11" s="141">
        <v>268</v>
      </c>
      <c r="K11" s="141">
        <v>3972</v>
      </c>
      <c r="L11" s="134">
        <f>N11-D11</f>
        <v>268</v>
      </c>
      <c r="M11" s="141"/>
      <c r="N11" s="135">
        <f>O11+P11+Q11</f>
        <v>268</v>
      </c>
      <c r="O11" s="141">
        <v>268</v>
      </c>
      <c r="P11" s="141"/>
      <c r="Q11" s="141"/>
      <c r="R11" s="142">
        <v>258</v>
      </c>
      <c r="S11" s="143"/>
      <c r="T11" s="142">
        <v>258</v>
      </c>
      <c r="U11" s="142">
        <v>10</v>
      </c>
    </row>
    <row r="12" spans="2:21" s="128" customFormat="1" ht="30.75" customHeight="1">
      <c r="B12" s="144">
        <v>2</v>
      </c>
      <c r="C12" s="145" t="s">
        <v>119</v>
      </c>
      <c r="D12" s="132">
        <f>E12+F12+G12</f>
        <v>4203</v>
      </c>
      <c r="E12" s="133">
        <v>4000</v>
      </c>
      <c r="F12" s="133">
        <v>203</v>
      </c>
      <c r="G12" s="133"/>
      <c r="H12" s="134">
        <v>5228</v>
      </c>
      <c r="I12" s="134">
        <v>39892</v>
      </c>
      <c r="J12" s="134">
        <v>10405</v>
      </c>
      <c r="K12" s="134">
        <v>54854</v>
      </c>
      <c r="L12" s="134">
        <f>N12-D12</f>
        <v>3202</v>
      </c>
      <c r="M12" s="134"/>
      <c r="N12" s="135">
        <f>O12+P12+Q12</f>
        <v>7405</v>
      </c>
      <c r="O12" s="136">
        <v>7202</v>
      </c>
      <c r="P12" s="136">
        <v>203</v>
      </c>
      <c r="Q12" s="136"/>
      <c r="R12" s="137">
        <v>1176.08</v>
      </c>
      <c r="S12" s="138"/>
      <c r="T12" s="137">
        <v>1176.08</v>
      </c>
      <c r="U12" s="166">
        <v>6228.92</v>
      </c>
    </row>
    <row r="13" spans="1:21" s="35" customFormat="1" ht="60.75">
      <c r="A13" s="36"/>
      <c r="B13" s="172"/>
      <c r="C13" s="170" t="s">
        <v>70</v>
      </c>
      <c r="D13" s="173" t="e">
        <f>#REF!+D14</f>
        <v>#REF!</v>
      </c>
      <c r="E13" s="173" t="e">
        <f>#REF!+E14</f>
        <v>#REF!</v>
      </c>
      <c r="F13" s="173" t="e">
        <f>#REF!+F14</f>
        <v>#REF!</v>
      </c>
      <c r="G13" s="173" t="e">
        <f>#REF!+G14</f>
        <v>#REF!</v>
      </c>
      <c r="H13" s="173" t="e">
        <f>#REF!+H14</f>
        <v>#REF!</v>
      </c>
      <c r="I13" s="173" t="e">
        <f>#REF!+I14</f>
        <v>#REF!</v>
      </c>
      <c r="J13" s="173" t="e">
        <f>#REF!+J14</f>
        <v>#REF!</v>
      </c>
      <c r="K13" s="173" t="e">
        <f>#REF!+K14</f>
        <v>#REF!</v>
      </c>
      <c r="L13" s="173" t="e">
        <f>#REF!+L14</f>
        <v>#REF!</v>
      </c>
      <c r="M13" s="173" t="e">
        <f>#REF!+M14</f>
        <v>#REF!</v>
      </c>
      <c r="N13" s="171">
        <f aca="true" t="shared" si="2" ref="N13:U13">N14</f>
        <v>7739.790900000001</v>
      </c>
      <c r="O13" s="171">
        <f t="shared" si="2"/>
        <v>2761.3339</v>
      </c>
      <c r="P13" s="171">
        <f t="shared" si="2"/>
        <v>4828.457</v>
      </c>
      <c r="Q13" s="171">
        <f t="shared" si="2"/>
        <v>150</v>
      </c>
      <c r="R13" s="171">
        <f t="shared" si="2"/>
        <v>71.438</v>
      </c>
      <c r="S13" s="171">
        <f t="shared" si="2"/>
        <v>0</v>
      </c>
      <c r="T13" s="171">
        <f t="shared" si="2"/>
        <v>71.438</v>
      </c>
      <c r="U13" s="171">
        <f t="shared" si="2"/>
        <v>7668.353</v>
      </c>
    </row>
    <row r="14" spans="2:21" s="20" customFormat="1" ht="20.25">
      <c r="B14" s="146"/>
      <c r="C14" s="147" t="s">
        <v>71</v>
      </c>
      <c r="D14" s="148">
        <f aca="true" t="shared" si="3" ref="D14:M14">SUM(D15:D16)</f>
        <v>7812.791</v>
      </c>
      <c r="E14" s="148">
        <f t="shared" si="3"/>
        <v>2702.791</v>
      </c>
      <c r="F14" s="148">
        <f t="shared" si="3"/>
        <v>4960</v>
      </c>
      <c r="G14" s="148">
        <f t="shared" si="3"/>
        <v>150</v>
      </c>
      <c r="H14" s="148">
        <f t="shared" si="3"/>
        <v>0</v>
      </c>
      <c r="I14" s="148">
        <f t="shared" si="3"/>
        <v>0</v>
      </c>
      <c r="J14" s="148">
        <f t="shared" si="3"/>
        <v>0</v>
      </c>
      <c r="K14" s="148">
        <f t="shared" si="3"/>
        <v>0</v>
      </c>
      <c r="L14" s="148">
        <f t="shared" si="3"/>
        <v>0</v>
      </c>
      <c r="M14" s="148">
        <f t="shared" si="3"/>
        <v>-73</v>
      </c>
      <c r="N14" s="149">
        <f aca="true" t="shared" si="4" ref="N14:U14">SUM(N15:N16)</f>
        <v>7739.790900000001</v>
      </c>
      <c r="O14" s="148">
        <f t="shared" si="4"/>
        <v>2761.3339</v>
      </c>
      <c r="P14" s="148">
        <f t="shared" si="4"/>
        <v>4828.457</v>
      </c>
      <c r="Q14" s="148">
        <f t="shared" si="4"/>
        <v>150</v>
      </c>
      <c r="R14" s="148">
        <f t="shared" si="4"/>
        <v>71.438</v>
      </c>
      <c r="S14" s="148">
        <f t="shared" si="4"/>
        <v>0</v>
      </c>
      <c r="T14" s="148">
        <f t="shared" si="4"/>
        <v>71.438</v>
      </c>
      <c r="U14" s="148">
        <f t="shared" si="4"/>
        <v>7668.353</v>
      </c>
    </row>
    <row r="15" spans="2:21" s="129" customFormat="1" ht="33.75" customHeight="1">
      <c r="B15" s="139">
        <v>1</v>
      </c>
      <c r="C15" s="140" t="s">
        <v>166</v>
      </c>
      <c r="D15" s="132">
        <f>E15+F15+G15</f>
        <v>7110</v>
      </c>
      <c r="E15" s="132">
        <v>2000</v>
      </c>
      <c r="F15" s="132">
        <v>4960</v>
      </c>
      <c r="G15" s="132">
        <v>150</v>
      </c>
      <c r="H15" s="141"/>
      <c r="I15" s="141"/>
      <c r="J15" s="141"/>
      <c r="K15" s="150"/>
      <c r="L15" s="151"/>
      <c r="M15" s="151"/>
      <c r="N15" s="152">
        <f>O15+P15+Q15</f>
        <v>7109.999900000001</v>
      </c>
      <c r="O15" s="153">
        <f>2131.5429</f>
        <v>2131.5429</v>
      </c>
      <c r="P15" s="153">
        <v>4828.457</v>
      </c>
      <c r="Q15" s="153">
        <v>150</v>
      </c>
      <c r="R15" s="142">
        <v>64.432</v>
      </c>
      <c r="S15" s="143"/>
      <c r="T15" s="142">
        <v>64.432</v>
      </c>
      <c r="U15" s="142">
        <v>7045.568</v>
      </c>
    </row>
    <row r="16" spans="2:21" s="129" customFormat="1" ht="27" customHeight="1">
      <c r="B16" s="154">
        <v>2</v>
      </c>
      <c r="C16" s="155" t="s">
        <v>167</v>
      </c>
      <c r="D16" s="156">
        <f>E16+F16+G16</f>
        <v>702.791</v>
      </c>
      <c r="E16" s="156">
        <v>702.791</v>
      </c>
      <c r="F16" s="156"/>
      <c r="G16" s="156"/>
      <c r="H16" s="157"/>
      <c r="I16" s="157"/>
      <c r="J16" s="157"/>
      <c r="K16" s="157"/>
      <c r="L16" s="158"/>
      <c r="M16" s="157">
        <v>-73</v>
      </c>
      <c r="N16" s="159">
        <f>O16+P16+Q16</f>
        <v>629.791</v>
      </c>
      <c r="O16" s="156">
        <v>629.791</v>
      </c>
      <c r="P16" s="157"/>
      <c r="Q16" s="157"/>
      <c r="R16" s="160">
        <v>7.006</v>
      </c>
      <c r="S16" s="161"/>
      <c r="T16" s="160">
        <v>7.006</v>
      </c>
      <c r="U16" s="160">
        <v>622.785</v>
      </c>
    </row>
    <row r="17" spans="2:20" ht="18">
      <c r="B17" s="162"/>
      <c r="C17" s="163"/>
      <c r="D17" s="164"/>
      <c r="E17" s="164"/>
      <c r="F17" s="164"/>
      <c r="G17" s="164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</row>
  </sheetData>
  <mergeCells count="16">
    <mergeCell ref="B2:T2"/>
    <mergeCell ref="B3:T3"/>
    <mergeCell ref="U5:U6"/>
    <mergeCell ref="R4:U4"/>
    <mergeCell ref="O4:Q4"/>
    <mergeCell ref="O5:Q5"/>
    <mergeCell ref="B5:B6"/>
    <mergeCell ref="D5:D6"/>
    <mergeCell ref="H5:I5"/>
    <mergeCell ref="J5:K5"/>
    <mergeCell ref="R5:R6"/>
    <mergeCell ref="S5:T5"/>
    <mergeCell ref="C5:C6"/>
    <mergeCell ref="L5:M5"/>
    <mergeCell ref="N5:N6"/>
    <mergeCell ref="E5:G5"/>
  </mergeCells>
  <printOptions/>
  <pageMargins left="0" right="0.28" top="0.6" bottom="0.59" header="0.42" footer="0.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onggiarua@yahoo.com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TNT</cp:lastModifiedBy>
  <cp:lastPrinted>2002-02-06T08:39:35Z</cp:lastPrinted>
  <dcterms:created xsi:type="dcterms:W3CDTF">2000-12-31T20:10:57Z</dcterms:created>
  <dcterms:modified xsi:type="dcterms:W3CDTF">2008-12-31T06:56:49Z</dcterms:modified>
  <cp:category/>
  <cp:version/>
  <cp:contentType/>
  <cp:contentStatus/>
</cp:coreProperties>
</file>